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11640" firstSheet="6" activeTab="9"/>
  </bookViews>
  <sheets>
    <sheet name="January 2012" sheetId="1" r:id="rId1"/>
    <sheet name="February 2012" sheetId="2" r:id="rId2"/>
    <sheet name="March 2012" sheetId="3" r:id="rId3"/>
    <sheet name="April 2012" sheetId="4" r:id="rId4"/>
    <sheet name="May 2012" sheetId="5" r:id="rId5"/>
    <sheet name="June 2012" sheetId="6" r:id="rId6"/>
    <sheet name="July 2012" sheetId="7" r:id="rId7"/>
    <sheet name="August 2012" sheetId="8" r:id="rId8"/>
    <sheet name="September 2012" sheetId="9" r:id="rId9"/>
    <sheet name="October 2012" sheetId="10" r:id="rId10"/>
    <sheet name="November 2012" sheetId="11" r:id="rId11"/>
    <sheet name="December 2012" sheetId="12" r:id="rId12"/>
  </sheets>
  <definedNames>
    <definedName name="_xlnm.Print_Area" localSheetId="3">'April 2012'!$A$1:$AF$43</definedName>
    <definedName name="_xlnm.Print_Area" localSheetId="11">'December 2012'!$A$1:$AI$62</definedName>
    <definedName name="_xlnm.Print_Area" localSheetId="1">'February 2012'!$A$1:$AF$62</definedName>
    <definedName name="_xlnm.Print_Area" localSheetId="0">'January 2012'!$A$1:$AH$62</definedName>
    <definedName name="_xlnm.Print_Area" localSheetId="2">'March 2012'!$A$1:$AH$62</definedName>
    <definedName name="_xlnm.Print_Area" localSheetId="4">'May 2012'!$A$1:$AG$43</definedName>
    <definedName name="_xlnm.Print_Area" localSheetId="10">'November 2012'!$A$1:$AF$62</definedName>
    <definedName name="_xlnm.Print_Area" localSheetId="9">'October 2012'!$A$1:$AI$63</definedName>
    <definedName name="_xlnm.Print_Area" localSheetId="8">'September 2012'!$A$1:$AF$38</definedName>
  </definedNames>
  <calcPr fullCalcOnLoad="1"/>
</workbook>
</file>

<file path=xl/sharedStrings.xml><?xml version="1.0" encoding="utf-8"?>
<sst xmlns="http://schemas.openxmlformats.org/spreadsheetml/2006/main" count="464" uniqueCount="34">
  <si>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</si>
  <si>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</si>
  <si>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</si>
  <si>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</si>
  <si>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</si>
  <si>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</si>
  <si>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</si>
  <si>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</si>
  <si>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</si>
  <si>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</si>
  <si>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</si>
  <si>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</si>
  <si>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</si>
  <si>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</si>
  <si>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</si>
  <si>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</si>
  <si>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</si>
  <si>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</si>
  <si>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</si>
  <si>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</si>
  <si>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</si>
  <si>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</si>
  <si>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</si>
  <si>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</si>
  <si>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</si>
  <si>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</si>
  <si>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</si>
  <si>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</si>
  <si>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ASR</t>
  </si>
  <si>
    <t>AVG</t>
  </si>
  <si>
    <t>*Newark Resevoir</t>
  </si>
  <si>
    <t xml:space="preserve">    * Newark Reservoir</t>
  </si>
  <si>
    <t>Note: Water demand data provided by the public water purveyors and compiled by the University of Delaware, Institute for Public Administration, Water Resources Agency.</t>
  </si>
  <si>
    <t>Mean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</si>
</sst>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0.00_)"/>
    <numFmt numFmtId="168" formatCode="0.000"/>
  </numFmts>
  <fonts count="29">
    <font>
      <sz val="12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6"/>
      <color indexed="23"/>
      <name val="Arial"/>
      <family val="2"/>
    </font>
    <font>
      <sz val="16"/>
      <name val="Times New Roman"/>
      <family val="1"/>
    </font>
    <font>
      <u val="single"/>
      <sz val="1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horizontal="center"/>
      <protection/>
    </xf>
    <xf numFmtId="166" fontId="6" fillId="0" borderId="0" xfId="0" applyNumberFormat="1" applyFont="1" applyFill="1" applyAlignment="1" applyProtection="1">
      <alignment horizontal="center"/>
      <protection/>
    </xf>
    <xf numFmtId="164" fontId="6" fillId="0" borderId="12" xfId="0" applyNumberFormat="1" applyFont="1" applyFill="1" applyBorder="1" applyAlignment="1" applyProtection="1">
      <alignment horizontal="center"/>
      <protection/>
    </xf>
    <xf numFmtId="166" fontId="6" fillId="0" borderId="12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0" fontId="0" fillId="0" borderId="0" xfId="0" applyFill="1" applyAlignment="1">
      <alignment/>
    </xf>
    <xf numFmtId="166" fontId="6" fillId="0" borderId="0" xfId="0" applyNumberFormat="1" applyFont="1" applyFill="1" applyBorder="1" applyAlignment="1" applyProtection="1">
      <alignment horizontal="center"/>
      <protection/>
    </xf>
    <xf numFmtId="166" fontId="6" fillId="0" borderId="13" xfId="0" applyNumberFormat="1" applyFont="1" applyFill="1" applyBorder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center"/>
      <protection/>
    </xf>
    <xf numFmtId="16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7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6" fontId="2" fillId="0" borderId="13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/>
      <protection/>
    </xf>
    <xf numFmtId="2" fontId="10" fillId="0" borderId="0" xfId="56" applyNumberFormat="1" applyFont="1" applyAlignment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66" fontId="2" fillId="0" borderId="12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6" fontId="2" fillId="0" borderId="10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Alignment="1" applyProtection="1">
      <alignment horizontal="center"/>
      <protection/>
    </xf>
    <xf numFmtId="166" fontId="3" fillId="0" borderId="12" xfId="0" applyNumberFormat="1" applyFont="1" applyFill="1" applyBorder="1" applyAlignment="1" applyProtection="1">
      <alignment horizontal="center"/>
      <protection/>
    </xf>
    <xf numFmtId="166" fontId="2" fillId="0" borderId="11" xfId="0" applyNumberFormat="1" applyFont="1" applyFill="1" applyBorder="1" applyAlignment="1" applyProtection="1">
      <alignment horizontal="center"/>
      <protection/>
    </xf>
    <xf numFmtId="165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164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56" applyFont="1" applyFill="1" applyBorder="1" applyAlignment="1">
      <alignment/>
      <protection/>
    </xf>
    <xf numFmtId="2" fontId="2" fillId="0" borderId="14" xfId="56" applyNumberFormat="1" applyFont="1" applyFill="1" applyBorder="1" applyAlignment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6" fontId="2" fillId="0" borderId="14" xfId="0" applyNumberFormat="1" applyFont="1" applyFill="1" applyBorder="1" applyAlignment="1" applyProtection="1">
      <alignment horizontal="center"/>
      <protection/>
    </xf>
    <xf numFmtId="166" fontId="6" fillId="0" borderId="14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166" fontId="4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66" fontId="3" fillId="0" borderId="14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/>
    </xf>
    <xf numFmtId="2" fontId="3" fillId="0" borderId="0" xfId="56" applyNumberFormat="1" applyFont="1" applyBorder="1" applyAlignment="1">
      <alignment horizontal="center"/>
      <protection/>
    </xf>
    <xf numFmtId="2" fontId="3" fillId="0" borderId="0" xfId="56" applyNumberFormat="1" applyFont="1" applyAlignment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 applyProtection="1">
      <alignment horizontal="center"/>
      <protection/>
    </xf>
    <xf numFmtId="166" fontId="11" fillId="0" borderId="14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3" fillId="0" borderId="12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 applyProtection="1">
      <alignment horizontal="center"/>
      <protection/>
    </xf>
    <xf numFmtId="17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Border="1" applyAlignment="1">
      <alignment horizontal="center"/>
    </xf>
    <xf numFmtId="2" fontId="3" fillId="0" borderId="0" xfId="56" applyNumberFormat="1" applyFont="1" applyFill="1" applyBorder="1" applyAlignment="1">
      <alignment horizontal="center"/>
      <protection/>
    </xf>
    <xf numFmtId="2" fontId="3" fillId="0" borderId="0" xfId="56" applyNumberFormat="1" applyFont="1" applyFill="1" applyAlignment="1">
      <alignment horizontal="center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Border="1" applyAlignment="1">
      <alignment horizontal="right"/>
    </xf>
    <xf numFmtId="166" fontId="3" fillId="0" borderId="0" xfId="55" applyNumberFormat="1" applyFont="1" applyAlignment="1">
      <alignment horizontal="right"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right"/>
    </xf>
    <xf numFmtId="1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/>
      <protection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 applyProtection="1">
      <alignment horizontal="center"/>
      <protection/>
    </xf>
    <xf numFmtId="166" fontId="8" fillId="24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2" fontId="10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66" fontId="2" fillId="0" borderId="12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ecember0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="55" zoomScaleNormal="55" zoomScalePageLayoutView="0" workbookViewId="0" topLeftCell="A1">
      <pane xSplit="1" ySplit="5" topLeftCell="O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8.88671875" defaultRowHeight="15"/>
  <cols>
    <col min="1" max="1" width="33.10546875" style="15" customWidth="1"/>
    <col min="2" max="33" width="9.77734375" style="15" customWidth="1"/>
    <col min="34" max="16384" width="8.88671875" style="15" customWidth="1"/>
  </cols>
  <sheetData>
    <row r="1" spans="1:34" ht="27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7.75" customHeight="1">
      <c r="A2" s="1">
        <v>40909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3" t="s">
        <v>21</v>
      </c>
      <c r="Z3" s="4"/>
      <c r="AA3" s="3"/>
      <c r="AB3" s="4"/>
      <c r="AC3" s="4"/>
      <c r="AD3" s="4"/>
      <c r="AE3" s="4"/>
      <c r="AF3" s="4"/>
      <c r="AG3" s="4"/>
      <c r="AH3" s="2"/>
    </row>
    <row r="4" spans="1:34" ht="27.75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7"/>
    </row>
    <row r="5" spans="1:34" ht="27.75" customHeight="1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73"/>
      <c r="AH5" s="2"/>
    </row>
    <row r="6" spans="1:34" ht="27.75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22"/>
      <c r="AH6" s="20"/>
    </row>
    <row r="7" spans="1:34" ht="27.75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</row>
    <row r="8" spans="1:34" ht="27.75" customHeight="1">
      <c r="A8" s="8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7"/>
    </row>
    <row r="9" spans="1:33" ht="27.75" customHeight="1">
      <c r="A9" s="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7.75" customHeight="1">
      <c r="A10" s="8" t="s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4" ht="27.75" customHeight="1">
      <c r="A11" s="8"/>
      <c r="B11" s="26"/>
      <c r="C11" s="26"/>
      <c r="D11" s="26"/>
      <c r="E11" s="22"/>
      <c r="F11" s="22"/>
      <c r="G11" s="22"/>
      <c r="H11" s="22"/>
      <c r="I11" s="22"/>
      <c r="J11" s="26"/>
      <c r="K11" s="2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36" t="s">
        <v>29</v>
      </c>
      <c r="AH11" s="8"/>
    </row>
    <row r="12" spans="1:33" ht="27.75" customHeight="1">
      <c r="A12" s="8"/>
      <c r="B12" s="28">
        <f aca="true" t="shared" si="0" ref="B12:AF12">SUM(B8:B10)</f>
        <v>0</v>
      </c>
      <c r="C12" s="28">
        <f t="shared" si="0"/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28">
        <f t="shared" si="0"/>
        <v>0</v>
      </c>
      <c r="AC12" s="28">
        <f t="shared" si="0"/>
        <v>0</v>
      </c>
      <c r="AD12" s="28">
        <f t="shared" si="0"/>
        <v>0</v>
      </c>
      <c r="AE12" s="28">
        <f t="shared" si="0"/>
        <v>0</v>
      </c>
      <c r="AF12" s="28">
        <f t="shared" si="0"/>
        <v>0</v>
      </c>
      <c r="AG12" s="34">
        <f>SUM(B12:AF12)/31</f>
        <v>0</v>
      </c>
    </row>
    <row r="13" spans="1:33" ht="27.75" customHeight="1">
      <c r="A13" s="9" t="s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6"/>
    </row>
    <row r="14" spans="1:33" ht="27.75" customHeight="1">
      <c r="A14" s="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6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6"/>
    </row>
    <row r="15" spans="1:33" ht="27.75" customHeight="1">
      <c r="A15" s="8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26"/>
    </row>
    <row r="16" spans="1:33" ht="27.75" customHeight="1">
      <c r="A16" s="8"/>
      <c r="B16" s="82"/>
      <c r="C16" s="82"/>
      <c r="D16" s="82"/>
      <c r="E16" s="82"/>
      <c r="F16" s="82"/>
      <c r="G16" s="82"/>
      <c r="H16" s="82"/>
      <c r="I16" s="8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26"/>
    </row>
    <row r="17" spans="1:33" ht="27.75" customHeight="1">
      <c r="A17" s="7" t="s">
        <v>28</v>
      </c>
      <c r="B17" s="82"/>
      <c r="C17" s="82"/>
      <c r="D17" s="82"/>
      <c r="E17" s="82"/>
      <c r="F17" s="82"/>
      <c r="G17" s="82"/>
      <c r="H17" s="82"/>
      <c r="I17" s="8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26"/>
    </row>
    <row r="18" spans="1:33" ht="27.75" customHeight="1">
      <c r="A18" s="8"/>
      <c r="B18" s="82"/>
      <c r="C18" s="82"/>
      <c r="D18" s="82"/>
      <c r="E18" s="82"/>
      <c r="F18" s="82"/>
      <c r="G18" s="82"/>
      <c r="H18" s="82"/>
      <c r="I18" s="8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26"/>
    </row>
    <row r="19" spans="1:33" ht="27.75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26"/>
    </row>
    <row r="20" spans="1:33" ht="27.75" customHeight="1">
      <c r="A20" s="8"/>
      <c r="B20" s="82"/>
      <c r="C20" s="82"/>
      <c r="D20" s="82"/>
      <c r="E20" s="82"/>
      <c r="F20" s="82"/>
      <c r="G20" s="82"/>
      <c r="H20" s="82"/>
      <c r="I20" s="8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26"/>
    </row>
    <row r="21" spans="1:33" ht="27.75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26"/>
    </row>
    <row r="22" spans="1:33" ht="27.75" customHeight="1">
      <c r="A22" s="8"/>
      <c r="B22" s="82"/>
      <c r="C22" s="82"/>
      <c r="D22" s="82"/>
      <c r="E22" s="82"/>
      <c r="F22" s="82"/>
      <c r="G22" s="82"/>
      <c r="H22" s="82"/>
      <c r="I22" s="8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26"/>
    </row>
    <row r="23" spans="1:33" ht="27.75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26"/>
    </row>
    <row r="24" spans="1:34" ht="27.75" customHeight="1">
      <c r="A24" s="8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  <c r="AF24" s="102"/>
      <c r="AG24" s="103" t="s">
        <v>29</v>
      </c>
      <c r="AH24" s="8"/>
    </row>
    <row r="25" spans="1:33" ht="27.75" customHeight="1">
      <c r="A25" s="8"/>
      <c r="B25" s="28">
        <f aca="true" t="shared" si="1" ref="B25:AD25">SUM(B15:B24)</f>
        <v>0</v>
      </c>
      <c r="C25" s="28">
        <f t="shared" si="1"/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0</v>
      </c>
      <c r="I25" s="28">
        <f t="shared" si="1"/>
        <v>0</v>
      </c>
      <c r="J25" s="28">
        <f t="shared" si="1"/>
        <v>0</v>
      </c>
      <c r="K25" s="28">
        <f t="shared" si="1"/>
        <v>0</v>
      </c>
      <c r="L25" s="28">
        <f t="shared" si="1"/>
        <v>0</v>
      </c>
      <c r="M25" s="28">
        <f t="shared" si="1"/>
        <v>0</v>
      </c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  <c r="S25" s="28">
        <f t="shared" si="1"/>
        <v>0</v>
      </c>
      <c r="T25" s="28">
        <f t="shared" si="1"/>
        <v>0</v>
      </c>
      <c r="U25" s="28">
        <f t="shared" si="1"/>
        <v>0</v>
      </c>
      <c r="V25" s="28">
        <f t="shared" si="1"/>
        <v>0</v>
      </c>
      <c r="W25" s="28">
        <f t="shared" si="1"/>
        <v>0</v>
      </c>
      <c r="X25" s="28">
        <f t="shared" si="1"/>
        <v>0</v>
      </c>
      <c r="Y25" s="28">
        <f t="shared" si="1"/>
        <v>0</v>
      </c>
      <c r="Z25" s="28">
        <f t="shared" si="1"/>
        <v>0</v>
      </c>
      <c r="AA25" s="28">
        <f t="shared" si="1"/>
        <v>0</v>
      </c>
      <c r="AB25" s="28">
        <f t="shared" si="1"/>
        <v>0</v>
      </c>
      <c r="AC25" s="28">
        <f t="shared" si="1"/>
        <v>0</v>
      </c>
      <c r="AD25" s="28">
        <f t="shared" si="1"/>
        <v>0</v>
      </c>
      <c r="AE25" s="28">
        <f>SUM(AE15:AE24)</f>
        <v>0</v>
      </c>
      <c r="AF25" s="28">
        <f>SUM(AF15:AF24)</f>
        <v>0</v>
      </c>
      <c r="AG25" s="28">
        <f>SUM(B25:AF25)/31</f>
        <v>0</v>
      </c>
    </row>
    <row r="26" spans="1:33" ht="27.75" customHeight="1">
      <c r="A26" s="16" t="s">
        <v>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6"/>
    </row>
    <row r="27" spans="1:33" ht="27.75" customHeight="1">
      <c r="A27" s="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6"/>
    </row>
    <row r="28" spans="1:33" ht="27.75" customHeight="1">
      <c r="A28" s="8" t="s">
        <v>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26"/>
    </row>
    <row r="29" spans="1:33" ht="27.75" customHeight="1">
      <c r="A29" s="8" t="s">
        <v>10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26"/>
    </row>
    <row r="30" spans="1:33" ht="27.75" customHeight="1">
      <c r="A30" s="8" t="s">
        <v>25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96"/>
    </row>
    <row r="31" spans="1:33" ht="27.75" customHeight="1">
      <c r="A31" s="8" t="s">
        <v>24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26"/>
    </row>
    <row r="32" spans="1:33" ht="27.75" customHeight="1">
      <c r="A32" s="8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26"/>
    </row>
    <row r="33" spans="1:33" ht="27.75" customHeight="1">
      <c r="A33" s="8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26"/>
    </row>
    <row r="34" spans="1:34" ht="27.75" customHeight="1">
      <c r="A34" s="8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26"/>
      <c r="AH34" s="8"/>
    </row>
    <row r="35" spans="1:33" ht="27.75" customHeight="1">
      <c r="A35" s="8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6"/>
    </row>
    <row r="36" spans="1:33" ht="27.75" customHeight="1">
      <c r="A36" s="8" t="s">
        <v>11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26"/>
    </row>
    <row r="37" spans="1:33" ht="27.75" customHeight="1">
      <c r="A37" s="8" t="s">
        <v>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8"/>
      <c r="AG37" s="28"/>
    </row>
    <row r="38" spans="1:33" ht="27.75" customHeight="1">
      <c r="A38" s="8"/>
      <c r="B38" s="22"/>
      <c r="C38" s="22"/>
      <c r="D38" s="24"/>
      <c r="E38" s="22"/>
      <c r="F38" s="24"/>
      <c r="G38" s="2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36" t="s">
        <v>29</v>
      </c>
    </row>
    <row r="39" spans="1:34" ht="27.75" customHeight="1">
      <c r="A39" s="8"/>
      <c r="B39" s="28">
        <f aca="true" t="shared" si="2" ref="B39:AF39">SUM(B28+B34+B35+B36+B37)</f>
        <v>0</v>
      </c>
      <c r="C39" s="28">
        <f t="shared" si="2"/>
        <v>0</v>
      </c>
      <c r="D39" s="28">
        <f t="shared" si="2"/>
        <v>0</v>
      </c>
      <c r="E39" s="28">
        <f t="shared" si="2"/>
        <v>0</v>
      </c>
      <c r="F39" s="28">
        <f t="shared" si="2"/>
        <v>0</v>
      </c>
      <c r="G39" s="28">
        <f t="shared" si="2"/>
        <v>0</v>
      </c>
      <c r="H39" s="28">
        <f t="shared" si="2"/>
        <v>0</v>
      </c>
      <c r="I39" s="28">
        <f t="shared" si="2"/>
        <v>0</v>
      </c>
      <c r="J39" s="28">
        <f t="shared" si="2"/>
        <v>0</v>
      </c>
      <c r="K39" s="28">
        <f t="shared" si="2"/>
        <v>0</v>
      </c>
      <c r="L39" s="28">
        <f t="shared" si="2"/>
        <v>0</v>
      </c>
      <c r="M39" s="28">
        <f t="shared" si="2"/>
        <v>0</v>
      </c>
      <c r="N39" s="28">
        <f t="shared" si="2"/>
        <v>0</v>
      </c>
      <c r="O39" s="28">
        <f t="shared" si="2"/>
        <v>0</v>
      </c>
      <c r="P39" s="28">
        <f t="shared" si="2"/>
        <v>0</v>
      </c>
      <c r="Q39" s="28">
        <f t="shared" si="2"/>
        <v>0</v>
      </c>
      <c r="R39" s="28">
        <f t="shared" si="2"/>
        <v>0</v>
      </c>
      <c r="S39" s="28">
        <f t="shared" si="2"/>
        <v>0</v>
      </c>
      <c r="T39" s="28">
        <f t="shared" si="2"/>
        <v>0</v>
      </c>
      <c r="U39" s="28">
        <f t="shared" si="2"/>
        <v>0</v>
      </c>
      <c r="V39" s="28">
        <f t="shared" si="2"/>
        <v>0</v>
      </c>
      <c r="W39" s="28">
        <f t="shared" si="2"/>
        <v>0</v>
      </c>
      <c r="X39" s="28">
        <f t="shared" si="2"/>
        <v>0</v>
      </c>
      <c r="Y39" s="28">
        <f t="shared" si="2"/>
        <v>0</v>
      </c>
      <c r="Z39" s="28">
        <f t="shared" si="2"/>
        <v>0</v>
      </c>
      <c r="AA39" s="28">
        <f t="shared" si="2"/>
        <v>0</v>
      </c>
      <c r="AB39" s="28">
        <f t="shared" si="2"/>
        <v>0</v>
      </c>
      <c r="AC39" s="28">
        <f t="shared" si="2"/>
        <v>0</v>
      </c>
      <c r="AD39" s="28">
        <f t="shared" si="2"/>
        <v>0</v>
      </c>
      <c r="AE39" s="28">
        <f t="shared" si="2"/>
        <v>0</v>
      </c>
      <c r="AF39" s="28">
        <f t="shared" si="2"/>
        <v>0</v>
      </c>
      <c r="AG39" s="34">
        <f>SUM(B39:AF39)/31</f>
        <v>0</v>
      </c>
      <c r="AH39" s="109"/>
    </row>
    <row r="40" spans="1:33" ht="27.75" customHeight="1">
      <c r="A40" s="9" t="s">
        <v>12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6"/>
    </row>
    <row r="41" spans="1:33" ht="27.75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6"/>
    </row>
    <row r="42" spans="1:33" ht="27.75" customHeight="1">
      <c r="A42" s="8" t="s">
        <v>13</v>
      </c>
      <c r="B42" s="22"/>
      <c r="C42" s="22"/>
      <c r="D42" s="22"/>
      <c r="E42" s="22"/>
      <c r="F42" s="22"/>
      <c r="G42" s="22"/>
      <c r="H42" s="22"/>
      <c r="I42" s="25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6"/>
    </row>
    <row r="43" spans="1:33" ht="27.75" customHeight="1">
      <c r="A43" s="7" t="s">
        <v>30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6">
        <f>SUM(B43:AF43)</f>
        <v>0</v>
      </c>
    </row>
    <row r="44" spans="1:33" ht="27.75" customHeight="1">
      <c r="A44" s="8" t="s">
        <v>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6"/>
    </row>
    <row r="45" spans="1:33" ht="27.75" customHeight="1">
      <c r="A45" s="8"/>
      <c r="B45" s="22"/>
      <c r="C45" s="22"/>
      <c r="D45" s="22"/>
      <c r="E45" s="22"/>
      <c r="F45" s="22"/>
      <c r="G45" s="22"/>
      <c r="H45" s="22"/>
      <c r="I45" s="25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6"/>
    </row>
    <row r="46" spans="1:33" ht="27.75" customHeight="1">
      <c r="A46" s="8" t="s">
        <v>14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6"/>
    </row>
    <row r="47" spans="1:33" ht="27.75" customHeight="1">
      <c r="A47" s="8"/>
      <c r="B47" s="22"/>
      <c r="C47" s="22"/>
      <c r="D47" s="22"/>
      <c r="E47" s="22"/>
      <c r="F47" s="22"/>
      <c r="G47" s="22"/>
      <c r="H47" s="22"/>
      <c r="I47" s="25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6"/>
    </row>
    <row r="48" spans="1:33" ht="27.75" customHeight="1">
      <c r="A48" s="8" t="s">
        <v>11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8"/>
      <c r="AG48" s="28"/>
    </row>
    <row r="49" spans="1:33" ht="27.75" customHeight="1">
      <c r="A49" s="8"/>
      <c r="B49" s="27"/>
      <c r="C49" s="27"/>
      <c r="D49" s="24"/>
      <c r="E49" s="22"/>
      <c r="F49" s="24"/>
      <c r="G49" s="24"/>
      <c r="H49" s="24"/>
      <c r="I49" s="22"/>
      <c r="J49" s="22"/>
      <c r="K49" s="24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36" t="s">
        <v>29</v>
      </c>
    </row>
    <row r="50" spans="1:34" ht="27.75" customHeight="1">
      <c r="A50" s="8"/>
      <c r="B50" s="28">
        <f aca="true" t="shared" si="3" ref="B50:AF50">SUM(B42:B48)</f>
        <v>0</v>
      </c>
      <c r="C50" s="28">
        <f t="shared" si="3"/>
        <v>0</v>
      </c>
      <c r="D50" s="28">
        <f t="shared" si="3"/>
        <v>0</v>
      </c>
      <c r="E50" s="28">
        <f t="shared" si="3"/>
        <v>0</v>
      </c>
      <c r="F50" s="28">
        <f t="shared" si="3"/>
        <v>0</v>
      </c>
      <c r="G50" s="28">
        <f t="shared" si="3"/>
        <v>0</v>
      </c>
      <c r="H50" s="28">
        <f t="shared" si="3"/>
        <v>0</v>
      </c>
      <c r="I50" s="28">
        <f t="shared" si="3"/>
        <v>0</v>
      </c>
      <c r="J50" s="28">
        <f t="shared" si="3"/>
        <v>0</v>
      </c>
      <c r="K50" s="28">
        <f t="shared" si="3"/>
        <v>0</v>
      </c>
      <c r="L50" s="28">
        <f t="shared" si="3"/>
        <v>0</v>
      </c>
      <c r="M50" s="28">
        <f t="shared" si="3"/>
        <v>0</v>
      </c>
      <c r="N50" s="28">
        <f t="shared" si="3"/>
        <v>0</v>
      </c>
      <c r="O50" s="28">
        <f t="shared" si="3"/>
        <v>0</v>
      </c>
      <c r="P50" s="28">
        <f t="shared" si="3"/>
        <v>0</v>
      </c>
      <c r="Q50" s="28">
        <f t="shared" si="3"/>
        <v>0</v>
      </c>
      <c r="R50" s="28">
        <f t="shared" si="3"/>
        <v>0</v>
      </c>
      <c r="S50" s="28">
        <f t="shared" si="3"/>
        <v>0</v>
      </c>
      <c r="T50" s="28">
        <f t="shared" si="3"/>
        <v>0</v>
      </c>
      <c r="U50" s="28">
        <f t="shared" si="3"/>
        <v>0</v>
      </c>
      <c r="V50" s="28">
        <f t="shared" si="3"/>
        <v>0</v>
      </c>
      <c r="W50" s="28">
        <f t="shared" si="3"/>
        <v>0</v>
      </c>
      <c r="X50" s="28">
        <f t="shared" si="3"/>
        <v>0</v>
      </c>
      <c r="Y50" s="28">
        <f t="shared" si="3"/>
        <v>0</v>
      </c>
      <c r="Z50" s="28">
        <f t="shared" si="3"/>
        <v>0</v>
      </c>
      <c r="AA50" s="28">
        <f t="shared" si="3"/>
        <v>0</v>
      </c>
      <c r="AB50" s="28">
        <f t="shared" si="3"/>
        <v>0</v>
      </c>
      <c r="AC50" s="28">
        <f t="shared" si="3"/>
        <v>0</v>
      </c>
      <c r="AD50" s="28">
        <f t="shared" si="3"/>
        <v>0</v>
      </c>
      <c r="AE50" s="28">
        <f t="shared" si="3"/>
        <v>0</v>
      </c>
      <c r="AF50" s="28">
        <f t="shared" si="3"/>
        <v>0</v>
      </c>
      <c r="AG50" s="34">
        <f>SUM(B50:AF50)/31</f>
        <v>0</v>
      </c>
      <c r="AH50" s="8"/>
    </row>
    <row r="51" spans="1:34" ht="27.75" customHeight="1">
      <c r="A51" s="9" t="s">
        <v>15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6"/>
      <c r="AH51" s="8"/>
    </row>
    <row r="52" spans="1:33" ht="27.75" customHeight="1">
      <c r="A52" s="8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36" t="s">
        <v>29</v>
      </c>
    </row>
    <row r="53" spans="1:33" ht="27.75" customHeight="1">
      <c r="A53" s="8" t="s">
        <v>4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34">
        <f>SUM(B53:AF53)/31</f>
        <v>0</v>
      </c>
    </row>
    <row r="54" spans="1:33" ht="27.75" customHeight="1">
      <c r="A54" s="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6"/>
    </row>
    <row r="55" spans="1:33" ht="27.75" customHeight="1">
      <c r="A55" s="8" t="s">
        <v>16</v>
      </c>
      <c r="B55" s="26">
        <f>SUM(B12+B25+B39+B50+B53)</f>
        <v>0</v>
      </c>
      <c r="C55" s="26">
        <f aca="true" t="shared" si="4" ref="C55:AF55">SUM(C12+C25+C39+C50+C53)</f>
        <v>0</v>
      </c>
      <c r="D55" s="26">
        <f t="shared" si="4"/>
        <v>0</v>
      </c>
      <c r="E55" s="26">
        <f t="shared" si="4"/>
        <v>0</v>
      </c>
      <c r="F55" s="26">
        <f t="shared" si="4"/>
        <v>0</v>
      </c>
      <c r="G55" s="26">
        <f t="shared" si="4"/>
        <v>0</v>
      </c>
      <c r="H55" s="26">
        <f t="shared" si="4"/>
        <v>0</v>
      </c>
      <c r="I55" s="26">
        <f t="shared" si="4"/>
        <v>0</v>
      </c>
      <c r="J55" s="26">
        <f t="shared" si="4"/>
        <v>0</v>
      </c>
      <c r="K55" s="26">
        <f t="shared" si="4"/>
        <v>0</v>
      </c>
      <c r="L55" s="26">
        <f t="shared" si="4"/>
        <v>0</v>
      </c>
      <c r="M55" s="26">
        <f t="shared" si="4"/>
        <v>0</v>
      </c>
      <c r="N55" s="26">
        <f t="shared" si="4"/>
        <v>0</v>
      </c>
      <c r="O55" s="26">
        <f t="shared" si="4"/>
        <v>0</v>
      </c>
      <c r="P55" s="26">
        <f t="shared" si="4"/>
        <v>0</v>
      </c>
      <c r="Q55" s="26">
        <f t="shared" si="4"/>
        <v>0</v>
      </c>
      <c r="R55" s="26">
        <f t="shared" si="4"/>
        <v>0</v>
      </c>
      <c r="S55" s="26">
        <f t="shared" si="4"/>
        <v>0</v>
      </c>
      <c r="T55" s="26">
        <f t="shared" si="4"/>
        <v>0</v>
      </c>
      <c r="U55" s="26">
        <f t="shared" si="4"/>
        <v>0</v>
      </c>
      <c r="V55" s="26">
        <f t="shared" si="4"/>
        <v>0</v>
      </c>
      <c r="W55" s="26">
        <f t="shared" si="4"/>
        <v>0</v>
      </c>
      <c r="X55" s="26">
        <f t="shared" si="4"/>
        <v>0</v>
      </c>
      <c r="Y55" s="26">
        <f t="shared" si="4"/>
        <v>0</v>
      </c>
      <c r="Z55" s="26">
        <f t="shared" si="4"/>
        <v>0</v>
      </c>
      <c r="AA55" s="26">
        <f t="shared" si="4"/>
        <v>0</v>
      </c>
      <c r="AB55" s="26">
        <f t="shared" si="4"/>
        <v>0</v>
      </c>
      <c r="AC55" s="26">
        <f t="shared" si="4"/>
        <v>0</v>
      </c>
      <c r="AD55" s="26">
        <f t="shared" si="4"/>
        <v>0</v>
      </c>
      <c r="AE55" s="26">
        <f t="shared" si="4"/>
        <v>0</v>
      </c>
      <c r="AF55" s="26">
        <f t="shared" si="4"/>
        <v>0</v>
      </c>
      <c r="AG55" s="26"/>
    </row>
    <row r="56" spans="1:33" ht="27.75" customHeight="1">
      <c r="A56" s="8"/>
      <c r="B56" s="25"/>
      <c r="C56" s="16"/>
      <c r="D56" s="25"/>
      <c r="E56" s="22"/>
      <c r="F56" s="25"/>
      <c r="G56" s="25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6"/>
    </row>
    <row r="57" spans="1:33" ht="27.75" customHeight="1">
      <c r="A57" s="8" t="s">
        <v>17</v>
      </c>
      <c r="B57" s="97">
        <v>0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26"/>
    </row>
    <row r="58" spans="1:33" ht="27.75" customHeight="1">
      <c r="A58" s="8"/>
      <c r="B58" s="25"/>
      <c r="C58" s="25"/>
      <c r="D58" s="29"/>
      <c r="E58" s="22"/>
      <c r="F58" s="25"/>
      <c r="G58" s="25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36" t="s">
        <v>29</v>
      </c>
    </row>
    <row r="59" spans="1:33" ht="27.75" customHeight="1" thickBot="1">
      <c r="A59" s="9" t="s">
        <v>22</v>
      </c>
      <c r="B59" s="95">
        <f aca="true" t="shared" si="5" ref="B59:AC59">SUM(B55:B57)</f>
        <v>0</v>
      </c>
      <c r="C59" s="95">
        <f t="shared" si="5"/>
        <v>0</v>
      </c>
      <c r="D59" s="95">
        <f t="shared" si="5"/>
        <v>0</v>
      </c>
      <c r="E59" s="95">
        <f t="shared" si="5"/>
        <v>0</v>
      </c>
      <c r="F59" s="95">
        <f t="shared" si="5"/>
        <v>0</v>
      </c>
      <c r="G59" s="95">
        <f t="shared" si="5"/>
        <v>0</v>
      </c>
      <c r="H59" s="95">
        <f t="shared" si="5"/>
        <v>0</v>
      </c>
      <c r="I59" s="95">
        <f t="shared" si="5"/>
        <v>0</v>
      </c>
      <c r="J59" s="95">
        <f t="shared" si="5"/>
        <v>0</v>
      </c>
      <c r="K59" s="95">
        <f t="shared" si="5"/>
        <v>0</v>
      </c>
      <c r="L59" s="95">
        <f t="shared" si="5"/>
        <v>0</v>
      </c>
      <c r="M59" s="95">
        <f t="shared" si="5"/>
        <v>0</v>
      </c>
      <c r="N59" s="95">
        <f t="shared" si="5"/>
        <v>0</v>
      </c>
      <c r="O59" s="95">
        <f t="shared" si="5"/>
        <v>0</v>
      </c>
      <c r="P59" s="95">
        <f t="shared" si="5"/>
        <v>0</v>
      </c>
      <c r="Q59" s="95">
        <f t="shared" si="5"/>
        <v>0</v>
      </c>
      <c r="R59" s="95">
        <f t="shared" si="5"/>
        <v>0</v>
      </c>
      <c r="S59" s="95">
        <f t="shared" si="5"/>
        <v>0</v>
      </c>
      <c r="T59" s="95">
        <f t="shared" si="5"/>
        <v>0</v>
      </c>
      <c r="U59" s="95">
        <f t="shared" si="5"/>
        <v>0</v>
      </c>
      <c r="V59" s="95">
        <f t="shared" si="5"/>
        <v>0</v>
      </c>
      <c r="W59" s="95">
        <f t="shared" si="5"/>
        <v>0</v>
      </c>
      <c r="X59" s="95">
        <f t="shared" si="5"/>
        <v>0</v>
      </c>
      <c r="Y59" s="95">
        <f t="shared" si="5"/>
        <v>0</v>
      </c>
      <c r="Z59" s="95">
        <f t="shared" si="5"/>
        <v>0</v>
      </c>
      <c r="AA59" s="95">
        <f t="shared" si="5"/>
        <v>0</v>
      </c>
      <c r="AB59" s="95">
        <f t="shared" si="5"/>
        <v>0</v>
      </c>
      <c r="AC59" s="95">
        <f t="shared" si="5"/>
        <v>0</v>
      </c>
      <c r="AD59" s="95">
        <f>SUM(AD55:AD57)</f>
        <v>0</v>
      </c>
      <c r="AE59" s="95">
        <f>SUM(AE55:AE57)</f>
        <v>0</v>
      </c>
      <c r="AF59" s="95">
        <f>SUM(AF55:AF57)</f>
        <v>0</v>
      </c>
      <c r="AG59" s="99">
        <f>SUM(B59:AF59)/31</f>
        <v>0</v>
      </c>
    </row>
    <row r="60" spans="1:16" ht="27.75" customHeight="1">
      <c r="A60" s="9"/>
      <c r="B60" s="10"/>
      <c r="C60" s="7"/>
      <c r="D60" s="7"/>
      <c r="E60" s="7"/>
      <c r="F60" s="7"/>
      <c r="G60" s="7"/>
      <c r="H60" s="7"/>
      <c r="I60" s="10"/>
      <c r="J60" s="10"/>
      <c r="K60" s="10"/>
      <c r="L60" s="10"/>
      <c r="M60" s="10"/>
      <c r="N60" s="10"/>
      <c r="O60" s="10"/>
      <c r="P60" s="10"/>
    </row>
    <row r="61" spans="1:33" ht="27.75" customHeight="1">
      <c r="A61" s="8" t="s">
        <v>20</v>
      </c>
      <c r="B61" s="8"/>
      <c r="C61" s="8"/>
      <c r="D61" s="8"/>
      <c r="E61" s="8"/>
      <c r="F61" s="8"/>
      <c r="G61" s="8"/>
      <c r="H61" s="8"/>
      <c r="I61" s="13"/>
      <c r="J61" s="13"/>
      <c r="K61" s="13"/>
      <c r="L61" s="13"/>
      <c r="M61" s="13"/>
      <c r="N61" s="13"/>
      <c r="O61" s="13"/>
      <c r="P61" s="13"/>
      <c r="Q61" s="7"/>
      <c r="R61" s="7"/>
      <c r="S61" s="8"/>
      <c r="T61" s="8"/>
      <c r="U61" s="8"/>
      <c r="V61" s="8"/>
      <c r="W61" s="8"/>
      <c r="X61" s="8"/>
      <c r="Y61" s="8"/>
      <c r="Z61" s="13"/>
      <c r="AA61" s="13"/>
      <c r="AB61" s="13"/>
      <c r="AC61" s="13"/>
      <c r="AD61" s="13"/>
      <c r="AE61" s="13"/>
      <c r="AF61" s="13"/>
      <c r="AG61" s="13"/>
    </row>
    <row r="62" ht="20.25">
      <c r="AH62" s="8"/>
    </row>
    <row r="63" spans="1:33" ht="20.25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13"/>
      <c r="AF63" s="13"/>
      <c r="AG63" s="13"/>
    </row>
    <row r="64" spans="1:16" ht="20.25">
      <c r="A64" s="8"/>
      <c r="B64" s="8"/>
      <c r="C64" s="8"/>
      <c r="D64" s="8"/>
      <c r="E64" s="8"/>
      <c r="F64" s="8"/>
      <c r="G64" s="8"/>
      <c r="H64" s="8"/>
      <c r="I64" s="13"/>
      <c r="J64" s="13"/>
      <c r="K64" s="13"/>
      <c r="L64" s="13"/>
      <c r="M64" s="13"/>
      <c r="N64" s="13"/>
      <c r="O64" s="13"/>
      <c r="P64" s="13"/>
    </row>
  </sheetData>
  <sheetProtection/>
  <printOptions/>
  <pageMargins left="0.56" right="0.54" top="0.5" bottom="0.5" header="0.5" footer="0.5"/>
  <pageSetup horizontalDpi="300" verticalDpi="300" orientation="landscape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="55" zoomScaleNormal="55" zoomScalePageLayoutView="0" workbookViewId="0" topLeftCell="A1">
      <pane xSplit="1" ySplit="5" topLeftCell="R3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B60" sqref="AB60:AF60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2" width="8.88671875" style="15" customWidth="1"/>
    <col min="33" max="33" width="10.3359375" style="15" bestFit="1" customWidth="1"/>
    <col min="34" max="16384" width="8.88671875" style="15" customWidth="1"/>
  </cols>
  <sheetData>
    <row r="1" spans="1:33" ht="20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1">
        <v>41183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0.25">
      <c r="A3" s="3" t="s">
        <v>21</v>
      </c>
      <c r="Z3" s="4"/>
      <c r="AA3" s="3"/>
      <c r="AB3" s="4"/>
      <c r="AC3" s="4"/>
      <c r="AD3" s="4"/>
      <c r="AE3" s="4"/>
      <c r="AF3" s="4"/>
      <c r="AG3" s="4"/>
    </row>
    <row r="4" spans="1:36" ht="20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3" ht="20.25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73" t="s">
        <v>33</v>
      </c>
    </row>
    <row r="6" spans="1:33" ht="20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26"/>
    </row>
    <row r="7" spans="1:33" ht="20.2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22"/>
      <c r="AG7" s="26"/>
    </row>
    <row r="8" spans="1:33" ht="20.25">
      <c r="A8" s="8" t="s">
        <v>1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  <c r="AE8" s="114">
        <v>0</v>
      </c>
      <c r="AF8" s="114">
        <v>0</v>
      </c>
      <c r="AG8" s="114"/>
    </row>
    <row r="9" spans="1:33" ht="20.25">
      <c r="A9" s="8"/>
      <c r="B9" s="117"/>
      <c r="C9" s="117"/>
      <c r="D9" s="117"/>
      <c r="E9" s="117"/>
      <c r="F9" s="117"/>
      <c r="G9" s="11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</row>
    <row r="10" spans="1:33" ht="20.25">
      <c r="A10" s="8" t="s">
        <v>2</v>
      </c>
      <c r="B10" s="114">
        <v>15.480400000000001</v>
      </c>
      <c r="C10" s="114">
        <v>16.15625</v>
      </c>
      <c r="D10" s="114">
        <v>16.41425</v>
      </c>
      <c r="E10" s="114">
        <v>16.217499999999998</v>
      </c>
      <c r="F10" s="114">
        <v>15.534</v>
      </c>
      <c r="G10" s="114">
        <v>15.299499999999998</v>
      </c>
      <c r="H10" s="114">
        <v>13.8301</v>
      </c>
      <c r="I10" s="114">
        <v>15.6045</v>
      </c>
      <c r="J10" s="114">
        <v>14.935500000000001</v>
      </c>
      <c r="K10" s="114">
        <v>15.078</v>
      </c>
      <c r="L10" s="114">
        <v>15.3025</v>
      </c>
      <c r="M10" s="114">
        <v>14.892</v>
      </c>
      <c r="N10" s="114">
        <v>13.748000000000001</v>
      </c>
      <c r="O10" s="114">
        <v>15.68125</v>
      </c>
      <c r="P10" s="114">
        <v>15.559880000000001</v>
      </c>
      <c r="Q10" s="114">
        <v>15.581499999999998</v>
      </c>
      <c r="R10" s="114">
        <v>15.405499999999998</v>
      </c>
      <c r="S10" s="114">
        <v>14.5975</v>
      </c>
      <c r="T10" s="114">
        <v>14.43485</v>
      </c>
      <c r="U10" s="114">
        <v>15.4654</v>
      </c>
      <c r="V10" s="114">
        <v>14.12025</v>
      </c>
      <c r="W10" s="114">
        <v>14.543000000000001</v>
      </c>
      <c r="X10" s="114">
        <v>15.944</v>
      </c>
      <c r="Y10" s="114">
        <v>16.0701</v>
      </c>
      <c r="Z10" s="114">
        <v>15.968499999999999</v>
      </c>
      <c r="AA10" s="114">
        <v>15.8615</v>
      </c>
      <c r="AB10" s="114">
        <v>16.197499999999998</v>
      </c>
      <c r="AC10" s="114">
        <v>14.2095</v>
      </c>
      <c r="AD10" s="114">
        <v>14.737</v>
      </c>
      <c r="AE10" s="114">
        <v>14.045</v>
      </c>
      <c r="AF10" s="114">
        <v>14.349</v>
      </c>
      <c r="AG10" s="114"/>
    </row>
    <row r="11" spans="1:33" ht="20.25">
      <c r="A11" s="8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05" t="s">
        <v>29</v>
      </c>
    </row>
    <row r="12" spans="1:33" ht="20.25">
      <c r="A12" s="8"/>
      <c r="B12" s="83">
        <f>SUM(B8:B10)</f>
        <v>15.480400000000001</v>
      </c>
      <c r="C12" s="83">
        <f aca="true" t="shared" si="0" ref="C12:AF12">SUM(C8:C10)</f>
        <v>16.15625</v>
      </c>
      <c r="D12" s="83">
        <f t="shared" si="0"/>
        <v>16.41425</v>
      </c>
      <c r="E12" s="83">
        <f t="shared" si="0"/>
        <v>16.217499999999998</v>
      </c>
      <c r="F12" s="83">
        <f t="shared" si="0"/>
        <v>15.534</v>
      </c>
      <c r="G12" s="83">
        <f t="shared" si="0"/>
        <v>15.299499999999998</v>
      </c>
      <c r="H12" s="83">
        <f t="shared" si="0"/>
        <v>13.8301</v>
      </c>
      <c r="I12" s="83">
        <f t="shared" si="0"/>
        <v>15.6045</v>
      </c>
      <c r="J12" s="83">
        <f t="shared" si="0"/>
        <v>14.935500000000001</v>
      </c>
      <c r="K12" s="83">
        <f t="shared" si="0"/>
        <v>15.078</v>
      </c>
      <c r="L12" s="83">
        <f t="shared" si="0"/>
        <v>15.3025</v>
      </c>
      <c r="M12" s="83">
        <f t="shared" si="0"/>
        <v>14.892</v>
      </c>
      <c r="N12" s="83">
        <f t="shared" si="0"/>
        <v>13.748000000000001</v>
      </c>
      <c r="O12" s="83">
        <f t="shared" si="0"/>
        <v>15.68125</v>
      </c>
      <c r="P12" s="83">
        <f t="shared" si="0"/>
        <v>15.559880000000001</v>
      </c>
      <c r="Q12" s="83">
        <f t="shared" si="0"/>
        <v>15.581499999999998</v>
      </c>
      <c r="R12" s="83">
        <f t="shared" si="0"/>
        <v>15.405499999999998</v>
      </c>
      <c r="S12" s="83">
        <f t="shared" si="0"/>
        <v>14.5975</v>
      </c>
      <c r="T12" s="83">
        <f t="shared" si="0"/>
        <v>14.43485</v>
      </c>
      <c r="U12" s="83">
        <f t="shared" si="0"/>
        <v>15.4654</v>
      </c>
      <c r="V12" s="83">
        <f t="shared" si="0"/>
        <v>14.12025</v>
      </c>
      <c r="W12" s="83">
        <f t="shared" si="0"/>
        <v>14.543000000000001</v>
      </c>
      <c r="X12" s="83">
        <f t="shared" si="0"/>
        <v>15.944</v>
      </c>
      <c r="Y12" s="83">
        <f t="shared" si="0"/>
        <v>16.0701</v>
      </c>
      <c r="Z12" s="83">
        <f t="shared" si="0"/>
        <v>15.968499999999999</v>
      </c>
      <c r="AA12" s="83">
        <f t="shared" si="0"/>
        <v>15.8615</v>
      </c>
      <c r="AB12" s="83">
        <f t="shared" si="0"/>
        <v>16.197499999999998</v>
      </c>
      <c r="AC12" s="83">
        <f t="shared" si="0"/>
        <v>14.2095</v>
      </c>
      <c r="AD12" s="83">
        <f t="shared" si="0"/>
        <v>14.737</v>
      </c>
      <c r="AE12" s="83">
        <f t="shared" si="0"/>
        <v>14.045</v>
      </c>
      <c r="AF12" s="83">
        <f t="shared" si="0"/>
        <v>14.349</v>
      </c>
      <c r="AG12" s="83">
        <f>AVERAGE(B12:AF12)</f>
        <v>15.202055806451614</v>
      </c>
    </row>
    <row r="13" spans="1:33" ht="20.25">
      <c r="A13" s="8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</row>
    <row r="14" spans="1:33" ht="20.25">
      <c r="A14" s="9" t="s">
        <v>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</row>
    <row r="15" spans="1:33" ht="20.25">
      <c r="A15" s="8" t="s">
        <v>19</v>
      </c>
      <c r="B15" s="147">
        <f>14.449547-0.000054</f>
        <v>14.449493</v>
      </c>
      <c r="C15" s="148">
        <f>14.633989-0.372779</f>
        <v>14.26121</v>
      </c>
      <c r="D15" s="148">
        <f>13.297799-0.394471</f>
        <v>12.903328</v>
      </c>
      <c r="E15" s="148">
        <f>12.918249-0.108434</f>
        <v>12.809814999999999</v>
      </c>
      <c r="F15" s="148">
        <v>13.547886</v>
      </c>
      <c r="G15" s="148">
        <v>14.593491</v>
      </c>
      <c r="H15" s="113">
        <f>14.518787-0.104552</f>
        <v>14.414235</v>
      </c>
      <c r="I15" s="113">
        <f>14.986141-0.440905</f>
        <v>14.545236</v>
      </c>
      <c r="J15" s="113">
        <f>15.063328-0.483744</f>
        <v>14.579584</v>
      </c>
      <c r="K15" s="113">
        <f>13.867113-0.536718</f>
        <v>13.330395</v>
      </c>
      <c r="L15" s="113">
        <f>14.556275-0.501562</f>
        <v>14.054713</v>
      </c>
      <c r="M15" s="113">
        <f>14.049088-0.074227</f>
        <v>13.974860999999999</v>
      </c>
      <c r="N15" s="113">
        <f>14.574159-0.238852</f>
        <v>14.335307</v>
      </c>
      <c r="O15" s="113">
        <f>14.254366-0.42314</f>
        <v>13.831226</v>
      </c>
      <c r="P15" s="113">
        <f>15.005091-0.419493</f>
        <v>14.585598000000001</v>
      </c>
      <c r="Q15" s="113">
        <f>14.628987-0.288232</f>
        <v>14.340755</v>
      </c>
      <c r="R15" s="113">
        <f>14.769932-0.39873</f>
        <v>14.371202</v>
      </c>
      <c r="S15" s="113">
        <f>15.027188-0.443738</f>
        <v>14.583450000000001</v>
      </c>
      <c r="T15" s="113">
        <f>14.565861-0.373296</f>
        <v>14.192565</v>
      </c>
      <c r="U15" s="113">
        <f>13.339018-0.154711</f>
        <v>13.184306999999999</v>
      </c>
      <c r="V15" s="113">
        <f>13.871357-0.161643</f>
        <v>13.709714</v>
      </c>
      <c r="W15" s="113">
        <f>14.241398-0.172976</f>
        <v>14.068422</v>
      </c>
      <c r="X15" s="113">
        <f>13.902433-0.371613</f>
        <v>13.53082</v>
      </c>
      <c r="Y15" s="113">
        <f>14.096184-0.369798</f>
        <v>13.726386</v>
      </c>
      <c r="Z15" s="113">
        <f>14.45832-0.352941</f>
        <v>14.105379000000001</v>
      </c>
      <c r="AA15" s="113">
        <f>13.568326-0.434165</f>
        <v>13.134161</v>
      </c>
      <c r="AB15" s="113">
        <f>14.328688-0.438165</f>
        <v>13.890523</v>
      </c>
      <c r="AC15" s="113">
        <f>15.539284-0.072991</f>
        <v>15.466293</v>
      </c>
      <c r="AD15" s="113">
        <v>15.65</v>
      </c>
      <c r="AE15" s="113">
        <v>16.25</v>
      </c>
      <c r="AF15" s="113">
        <v>14.656398</v>
      </c>
      <c r="AG15" s="114"/>
    </row>
    <row r="16" spans="1:33" ht="20.25">
      <c r="A16" s="8"/>
      <c r="B16" s="147"/>
      <c r="C16" s="148"/>
      <c r="D16" s="148"/>
      <c r="E16" s="148"/>
      <c r="F16" s="148"/>
      <c r="G16" s="148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</row>
    <row r="17" spans="1:33" ht="20.25">
      <c r="A17" s="7" t="s">
        <v>28</v>
      </c>
      <c r="B17" s="113">
        <v>0</v>
      </c>
      <c r="C17" s="107">
        <v>0.372779</v>
      </c>
      <c r="D17" s="107">
        <v>0.394471</v>
      </c>
      <c r="E17" s="107">
        <v>0.108434</v>
      </c>
      <c r="F17" s="107">
        <v>0</v>
      </c>
      <c r="G17" s="107">
        <v>0</v>
      </c>
      <c r="H17" s="113">
        <v>0.104552</v>
      </c>
      <c r="I17" s="113">
        <v>0.440905</v>
      </c>
      <c r="J17" s="113">
        <v>0.463744</v>
      </c>
      <c r="K17" s="113">
        <v>0.536718</v>
      </c>
      <c r="L17" s="113">
        <v>0.501562</v>
      </c>
      <c r="M17" s="113">
        <v>0.074227</v>
      </c>
      <c r="N17" s="113">
        <v>0.238852</v>
      </c>
      <c r="O17" s="113">
        <v>0.42314</v>
      </c>
      <c r="P17" s="113">
        <v>0.419493</v>
      </c>
      <c r="Q17" s="113">
        <v>0.288232</v>
      </c>
      <c r="R17" s="171">
        <v>0.39873</v>
      </c>
      <c r="S17" s="171">
        <v>0.443738</v>
      </c>
      <c r="T17" s="171">
        <v>0.373296</v>
      </c>
      <c r="U17" s="171">
        <v>0.154711</v>
      </c>
      <c r="V17" s="171">
        <v>0.161643</v>
      </c>
      <c r="W17" s="171">
        <v>0.172976</v>
      </c>
      <c r="X17" s="171">
        <v>0.371613</v>
      </c>
      <c r="Y17" s="171">
        <v>0.369798</v>
      </c>
      <c r="Z17" s="171">
        <v>0.352941</v>
      </c>
      <c r="AA17" s="171">
        <v>0.434165</v>
      </c>
      <c r="AB17" s="171">
        <v>0.438165</v>
      </c>
      <c r="AC17" s="171">
        <v>0.072991</v>
      </c>
      <c r="AD17" s="171">
        <v>0</v>
      </c>
      <c r="AE17" s="171">
        <v>0</v>
      </c>
      <c r="AF17" s="171">
        <v>0</v>
      </c>
      <c r="AG17" s="114"/>
    </row>
    <row r="18" spans="1:33" ht="20.25">
      <c r="A18" s="7"/>
      <c r="B18" s="113"/>
      <c r="C18" s="107"/>
      <c r="D18" s="107"/>
      <c r="E18" s="107"/>
      <c r="F18" s="107"/>
      <c r="G18" s="107"/>
      <c r="H18" s="113"/>
      <c r="I18" s="113"/>
      <c r="J18" s="113"/>
      <c r="K18" s="113"/>
      <c r="L18" s="113"/>
      <c r="M18" s="113"/>
      <c r="N18" s="113"/>
      <c r="O18" s="11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14"/>
    </row>
    <row r="19" spans="1:33" ht="20.25">
      <c r="A19" s="8" t="s">
        <v>5</v>
      </c>
      <c r="B19" s="113">
        <v>3.329939</v>
      </c>
      <c r="C19" s="107">
        <v>3.257858</v>
      </c>
      <c r="D19" s="107">
        <v>3.281633</v>
      </c>
      <c r="E19" s="107">
        <v>3.288649</v>
      </c>
      <c r="F19" s="107">
        <v>3.289345</v>
      </c>
      <c r="G19" s="107">
        <v>3.233473</v>
      </c>
      <c r="H19" s="113">
        <v>3.333708</v>
      </c>
      <c r="I19" s="113">
        <v>3.311602</v>
      </c>
      <c r="J19" s="113">
        <v>3.398874</v>
      </c>
      <c r="K19" s="113">
        <v>3.322652</v>
      </c>
      <c r="L19" s="113">
        <v>3.265081</v>
      </c>
      <c r="M19" s="113">
        <v>3.283281</v>
      </c>
      <c r="N19" s="113">
        <v>3.350845</v>
      </c>
      <c r="O19" s="113">
        <v>3.24</v>
      </c>
      <c r="P19" s="113">
        <v>3.291822</v>
      </c>
      <c r="Q19" s="113">
        <v>3.276746</v>
      </c>
      <c r="R19" s="113">
        <v>3.277921</v>
      </c>
      <c r="S19" s="113">
        <v>3.280846</v>
      </c>
      <c r="T19" s="113">
        <v>3.283855</v>
      </c>
      <c r="U19" s="113">
        <v>3.301859</v>
      </c>
      <c r="V19" s="113">
        <v>3.316671</v>
      </c>
      <c r="W19" s="113">
        <v>3.234462</v>
      </c>
      <c r="X19" s="113">
        <v>3.319865</v>
      </c>
      <c r="Y19" s="113">
        <v>3.275529</v>
      </c>
      <c r="Z19" s="113">
        <v>3.52845</v>
      </c>
      <c r="AA19" s="113">
        <v>3.575172</v>
      </c>
      <c r="AB19" s="113">
        <v>3.471429</v>
      </c>
      <c r="AC19" s="113">
        <v>3.234606</v>
      </c>
      <c r="AD19" s="113">
        <v>3.351749</v>
      </c>
      <c r="AE19" s="113">
        <v>2.84177</v>
      </c>
      <c r="AF19" s="113">
        <v>3.208883</v>
      </c>
      <c r="AG19" s="114"/>
    </row>
    <row r="20" spans="1:33" ht="20.25">
      <c r="A20" s="8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14"/>
    </row>
    <row r="21" spans="1:33" ht="20.25">
      <c r="A21" s="8" t="s">
        <v>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14"/>
    </row>
    <row r="22" spans="1:33" ht="20.25">
      <c r="A22" s="8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14"/>
    </row>
    <row r="23" spans="1:33" ht="20.25">
      <c r="A23" s="8" t="s">
        <v>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14"/>
    </row>
    <row r="24" spans="1:33" ht="20.25">
      <c r="A24" s="8"/>
      <c r="B24" s="135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05" t="s">
        <v>29</v>
      </c>
    </row>
    <row r="25" spans="1:33" ht="20.25">
      <c r="A25" s="8"/>
      <c r="B25" s="83">
        <f>SUM(B15:B23)</f>
        <v>17.779432</v>
      </c>
      <c r="C25" s="83">
        <f aca="true" t="shared" si="1" ref="C25:AF25">SUM(C15:C23)</f>
        <v>17.891847</v>
      </c>
      <c r="D25" s="83">
        <f t="shared" si="1"/>
        <v>16.579432</v>
      </c>
      <c r="E25" s="83">
        <f t="shared" si="1"/>
        <v>16.206898</v>
      </c>
      <c r="F25" s="83">
        <f t="shared" si="1"/>
        <v>16.837231</v>
      </c>
      <c r="G25" s="83">
        <f t="shared" si="1"/>
        <v>17.826964</v>
      </c>
      <c r="H25" s="83">
        <f t="shared" si="1"/>
        <v>17.852495</v>
      </c>
      <c r="I25" s="83">
        <f t="shared" si="1"/>
        <v>18.297743</v>
      </c>
      <c r="J25" s="83">
        <f t="shared" si="1"/>
        <v>18.442202</v>
      </c>
      <c r="K25" s="83">
        <f t="shared" si="1"/>
        <v>17.189765</v>
      </c>
      <c r="L25" s="83">
        <f t="shared" si="1"/>
        <v>17.821355999999998</v>
      </c>
      <c r="M25" s="83">
        <f t="shared" si="1"/>
        <v>17.332369</v>
      </c>
      <c r="N25" s="83">
        <f t="shared" si="1"/>
        <v>17.925004</v>
      </c>
      <c r="O25" s="83">
        <f t="shared" si="1"/>
        <v>17.494366</v>
      </c>
      <c r="P25" s="83">
        <f t="shared" si="1"/>
        <v>18.296913</v>
      </c>
      <c r="Q25" s="83">
        <f t="shared" si="1"/>
        <v>17.905733</v>
      </c>
      <c r="R25" s="83">
        <f t="shared" si="1"/>
        <v>18.047853</v>
      </c>
      <c r="S25" s="83">
        <f t="shared" si="1"/>
        <v>18.308034</v>
      </c>
      <c r="T25" s="83">
        <f t="shared" si="1"/>
        <v>17.849716</v>
      </c>
      <c r="U25" s="83">
        <f t="shared" si="1"/>
        <v>16.640877</v>
      </c>
      <c r="V25" s="83">
        <f t="shared" si="1"/>
        <v>17.188028</v>
      </c>
      <c r="W25" s="83">
        <f t="shared" si="1"/>
        <v>17.47586</v>
      </c>
      <c r="X25" s="83">
        <f t="shared" si="1"/>
        <v>17.222298000000002</v>
      </c>
      <c r="Y25" s="83">
        <f t="shared" si="1"/>
        <v>17.371713</v>
      </c>
      <c r="Z25" s="83">
        <f t="shared" si="1"/>
        <v>17.98677</v>
      </c>
      <c r="AA25" s="83">
        <f t="shared" si="1"/>
        <v>17.143498</v>
      </c>
      <c r="AB25" s="83">
        <f t="shared" si="1"/>
        <v>17.800117</v>
      </c>
      <c r="AC25" s="83">
        <f t="shared" si="1"/>
        <v>18.77389</v>
      </c>
      <c r="AD25" s="83">
        <f t="shared" si="1"/>
        <v>19.001749</v>
      </c>
      <c r="AE25" s="83">
        <f t="shared" si="1"/>
        <v>19.09177</v>
      </c>
      <c r="AF25" s="83">
        <f t="shared" si="1"/>
        <v>17.865281</v>
      </c>
      <c r="AG25" s="83">
        <f>AVERAGE(B25:AF25)</f>
        <v>17.724103354838707</v>
      </c>
    </row>
    <row r="26" spans="1:33" ht="20.25">
      <c r="A26" s="8"/>
      <c r="B26" s="129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</row>
    <row r="27" spans="1:33" ht="20.25">
      <c r="A27" s="16" t="s">
        <v>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</row>
    <row r="28" spans="1:33" ht="20.25">
      <c r="A28" s="14" t="s">
        <v>9</v>
      </c>
      <c r="B28" s="12">
        <v>16.9</v>
      </c>
      <c r="C28" s="12">
        <v>17.1</v>
      </c>
      <c r="D28" s="12">
        <v>16.2</v>
      </c>
      <c r="E28" s="12">
        <v>16.3</v>
      </c>
      <c r="F28" s="12">
        <v>18.1</v>
      </c>
      <c r="G28" s="12">
        <v>15.9</v>
      </c>
      <c r="H28" s="114">
        <v>14.4</v>
      </c>
      <c r="I28" s="114">
        <v>16.69</v>
      </c>
      <c r="J28" s="114">
        <v>15.79</v>
      </c>
      <c r="K28" s="114">
        <v>16.14</v>
      </c>
      <c r="L28" s="114">
        <v>16.26</v>
      </c>
      <c r="M28" s="114">
        <v>16.92</v>
      </c>
      <c r="N28" s="114">
        <v>16.49</v>
      </c>
      <c r="O28" s="114">
        <v>13.58</v>
      </c>
      <c r="P28" s="114">
        <v>15</v>
      </c>
      <c r="Q28" s="114">
        <v>14.76</v>
      </c>
      <c r="R28" s="114">
        <v>15.02</v>
      </c>
      <c r="S28" s="114">
        <v>16.47</v>
      </c>
      <c r="T28" s="114">
        <v>16.35</v>
      </c>
      <c r="U28" s="114">
        <v>15.35</v>
      </c>
      <c r="V28" s="114">
        <v>14.57</v>
      </c>
      <c r="W28" s="114">
        <v>13.6</v>
      </c>
      <c r="X28" s="114">
        <v>14.5</v>
      </c>
      <c r="Y28" s="114">
        <v>13.9</v>
      </c>
      <c r="Z28" s="114">
        <v>13.9</v>
      </c>
      <c r="AA28" s="114">
        <v>15.71</v>
      </c>
      <c r="AB28" s="114">
        <v>15.6</v>
      </c>
      <c r="AC28" s="114">
        <v>16.85</v>
      </c>
      <c r="AD28" s="114">
        <v>15.57</v>
      </c>
      <c r="AE28" s="114">
        <v>13.38</v>
      </c>
      <c r="AF28" s="114">
        <v>12.07</v>
      </c>
      <c r="AG28" s="114"/>
    </row>
    <row r="29" spans="1:33" ht="20.25">
      <c r="A29" s="18" t="s">
        <v>28</v>
      </c>
      <c r="B29" s="130">
        <v>0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30">
        <v>0</v>
      </c>
      <c r="AF29" s="130">
        <v>0</v>
      </c>
      <c r="AG29" s="114"/>
    </row>
    <row r="30" spans="1:33" ht="20.25">
      <c r="A30" s="14" t="s">
        <v>10</v>
      </c>
      <c r="B30" s="130"/>
      <c r="C30" s="130"/>
      <c r="D30" s="130"/>
      <c r="E30" s="130"/>
      <c r="F30" s="130"/>
      <c r="G30" s="130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</row>
    <row r="31" spans="1:33" ht="20.25">
      <c r="A31" s="14" t="s">
        <v>25</v>
      </c>
      <c r="B31" s="131">
        <v>52</v>
      </c>
      <c r="C31" s="131">
        <v>50</v>
      </c>
      <c r="D31" s="131">
        <v>50</v>
      </c>
      <c r="E31" s="131">
        <v>50</v>
      </c>
      <c r="F31" s="131">
        <v>40</v>
      </c>
      <c r="G31" s="131">
        <v>55</v>
      </c>
      <c r="H31" s="132">
        <v>50</v>
      </c>
      <c r="I31" s="132">
        <v>56</v>
      </c>
      <c r="J31" s="132">
        <v>51</v>
      </c>
      <c r="K31" s="132">
        <v>54</v>
      </c>
      <c r="L31" s="132">
        <v>49</v>
      </c>
      <c r="M31" s="132">
        <v>56</v>
      </c>
      <c r="N31" s="132">
        <v>55</v>
      </c>
      <c r="O31" s="132">
        <v>57</v>
      </c>
      <c r="P31" s="132">
        <v>52</v>
      </c>
      <c r="Q31" s="132">
        <v>52</v>
      </c>
      <c r="R31" s="132">
        <v>54</v>
      </c>
      <c r="S31" s="132">
        <v>48</v>
      </c>
      <c r="T31" s="132">
        <v>43</v>
      </c>
      <c r="U31" s="132">
        <v>46</v>
      </c>
      <c r="V31" s="132">
        <v>44</v>
      </c>
      <c r="W31" s="132">
        <v>40</v>
      </c>
      <c r="X31" s="132">
        <v>42</v>
      </c>
      <c r="Y31" s="132">
        <v>47</v>
      </c>
      <c r="Z31" s="132">
        <v>50</v>
      </c>
      <c r="AA31" s="132">
        <v>48</v>
      </c>
      <c r="AB31" s="132">
        <v>51</v>
      </c>
      <c r="AC31" s="132">
        <v>55</v>
      </c>
      <c r="AD31" s="132">
        <v>0</v>
      </c>
      <c r="AE31" s="132">
        <v>0</v>
      </c>
      <c r="AF31" s="132">
        <v>0</v>
      </c>
      <c r="AG31" s="114"/>
    </row>
    <row r="32" spans="1:33" ht="20.25">
      <c r="A32" s="14" t="s">
        <v>24</v>
      </c>
      <c r="B32" s="133">
        <v>117</v>
      </c>
      <c r="C32" s="133">
        <v>127</v>
      </c>
      <c r="D32" s="133">
        <v>124</v>
      </c>
      <c r="E32" s="133">
        <v>116</v>
      </c>
      <c r="F32" s="133">
        <v>101</v>
      </c>
      <c r="G32" s="133">
        <v>100</v>
      </c>
      <c r="H32" s="132">
        <v>99</v>
      </c>
      <c r="I32" s="132">
        <v>81</v>
      </c>
      <c r="J32" s="132">
        <v>85</v>
      </c>
      <c r="K32" s="132">
        <v>92</v>
      </c>
      <c r="L32" s="132">
        <v>73</v>
      </c>
      <c r="M32" s="132">
        <v>86</v>
      </c>
      <c r="N32" s="132">
        <v>105</v>
      </c>
      <c r="O32" s="132">
        <v>135</v>
      </c>
      <c r="P32" s="132">
        <v>189</v>
      </c>
      <c r="Q32" s="132">
        <v>169</v>
      </c>
      <c r="R32" s="132">
        <v>341</v>
      </c>
      <c r="S32" s="132">
        <v>406</v>
      </c>
      <c r="T32" s="132">
        <v>344</v>
      </c>
      <c r="U32" s="132">
        <v>196</v>
      </c>
      <c r="V32" s="132">
        <v>143</v>
      </c>
      <c r="W32" s="132">
        <v>95</v>
      </c>
      <c r="X32" s="132">
        <v>108</v>
      </c>
      <c r="Y32" s="132">
        <v>111</v>
      </c>
      <c r="Z32" s="132">
        <v>96</v>
      </c>
      <c r="AA32" s="132">
        <v>87</v>
      </c>
      <c r="AB32" s="132">
        <v>78</v>
      </c>
      <c r="AC32" s="132">
        <v>71</v>
      </c>
      <c r="AD32" s="132">
        <v>0</v>
      </c>
      <c r="AE32" s="132">
        <v>0</v>
      </c>
      <c r="AF32" s="132">
        <v>0</v>
      </c>
      <c r="AG32" s="114"/>
    </row>
    <row r="33" spans="1:33" ht="20.25">
      <c r="A33" s="14" t="s">
        <v>26</v>
      </c>
      <c r="B33" s="131">
        <v>131</v>
      </c>
      <c r="C33" s="131">
        <v>135</v>
      </c>
      <c r="D33" s="131">
        <v>133</v>
      </c>
      <c r="E33" s="131">
        <v>120</v>
      </c>
      <c r="F33" s="131">
        <v>103</v>
      </c>
      <c r="G33" s="131">
        <v>125</v>
      </c>
      <c r="H33" s="132">
        <v>110</v>
      </c>
      <c r="I33" s="132">
        <v>92</v>
      </c>
      <c r="J33" s="132">
        <v>102</v>
      </c>
      <c r="K33" s="132">
        <v>55</v>
      </c>
      <c r="L33" s="132">
        <v>105</v>
      </c>
      <c r="M33" s="132">
        <v>109</v>
      </c>
      <c r="N33" s="132">
        <v>85</v>
      </c>
      <c r="O33" s="132">
        <v>112</v>
      </c>
      <c r="P33" s="132">
        <v>112</v>
      </c>
      <c r="Q33" s="132">
        <v>100</v>
      </c>
      <c r="R33" s="132">
        <v>110</v>
      </c>
      <c r="S33" s="132">
        <v>128</v>
      </c>
      <c r="T33" s="132">
        <v>150</v>
      </c>
      <c r="U33" s="132">
        <v>94</v>
      </c>
      <c r="V33" s="132">
        <v>99</v>
      </c>
      <c r="W33" s="132">
        <v>91</v>
      </c>
      <c r="X33" s="132">
        <v>97</v>
      </c>
      <c r="Y33" s="132">
        <v>100</v>
      </c>
      <c r="Z33" s="132">
        <v>150</v>
      </c>
      <c r="AA33" s="132">
        <v>106</v>
      </c>
      <c r="AB33" s="132">
        <v>115</v>
      </c>
      <c r="AC33" s="132">
        <v>119</v>
      </c>
      <c r="AD33" s="132">
        <v>0</v>
      </c>
      <c r="AE33" s="132">
        <v>0</v>
      </c>
      <c r="AF33" s="132">
        <v>0</v>
      </c>
      <c r="AG33" s="114"/>
    </row>
    <row r="34" spans="1:33" ht="20.25">
      <c r="A34" s="14" t="s">
        <v>27</v>
      </c>
      <c r="B34" s="131">
        <v>55</v>
      </c>
      <c r="C34" s="131">
        <v>55</v>
      </c>
      <c r="D34" s="131">
        <v>38</v>
      </c>
      <c r="E34" s="131">
        <v>50</v>
      </c>
      <c r="F34" s="131">
        <v>43</v>
      </c>
      <c r="G34" s="131">
        <v>43</v>
      </c>
      <c r="H34" s="132">
        <v>46</v>
      </c>
      <c r="I34" s="132">
        <v>45</v>
      </c>
      <c r="J34" s="132">
        <v>48</v>
      </c>
      <c r="K34" s="132">
        <v>50</v>
      </c>
      <c r="L34" s="132">
        <v>53</v>
      </c>
      <c r="M34" s="132">
        <v>54</v>
      </c>
      <c r="N34" s="132">
        <v>60</v>
      </c>
      <c r="O34" s="132">
        <v>54</v>
      </c>
      <c r="P34" s="132">
        <v>54</v>
      </c>
      <c r="Q34" s="132">
        <v>60</v>
      </c>
      <c r="R34" s="132">
        <v>55</v>
      </c>
      <c r="S34" s="132">
        <v>58</v>
      </c>
      <c r="T34" s="132">
        <v>34</v>
      </c>
      <c r="U34" s="132">
        <v>39</v>
      </c>
      <c r="V34" s="132">
        <v>45</v>
      </c>
      <c r="W34" s="132">
        <v>40</v>
      </c>
      <c r="X34" s="132">
        <v>40</v>
      </c>
      <c r="Y34" s="132">
        <v>50</v>
      </c>
      <c r="Z34" s="132">
        <v>55</v>
      </c>
      <c r="AA34" s="132">
        <v>50</v>
      </c>
      <c r="AB34" s="132">
        <v>45</v>
      </c>
      <c r="AC34" s="132">
        <v>61</v>
      </c>
      <c r="AD34" s="132">
        <v>0</v>
      </c>
      <c r="AE34" s="132">
        <v>0</v>
      </c>
      <c r="AF34" s="132">
        <v>0</v>
      </c>
      <c r="AG34" s="114"/>
    </row>
    <row r="35" spans="1:33" ht="20.25">
      <c r="A35" s="14" t="s">
        <v>18</v>
      </c>
      <c r="B35" s="131"/>
      <c r="C35" s="131"/>
      <c r="D35" s="131"/>
      <c r="E35" s="131"/>
      <c r="F35" s="131"/>
      <c r="G35" s="131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</row>
    <row r="36" spans="1:33" ht="20.25">
      <c r="A36" s="14" t="s">
        <v>5</v>
      </c>
      <c r="B36" s="107">
        <v>0.42</v>
      </c>
      <c r="C36" s="107">
        <v>0.42</v>
      </c>
      <c r="D36" s="107">
        <v>0.62</v>
      </c>
      <c r="E36" s="107">
        <v>0.62</v>
      </c>
      <c r="F36" s="107">
        <v>0.62</v>
      </c>
      <c r="G36" s="107">
        <v>0.62</v>
      </c>
      <c r="H36" s="107">
        <v>0.62</v>
      </c>
      <c r="I36" s="107">
        <v>0.62</v>
      </c>
      <c r="J36" s="107">
        <v>0.62</v>
      </c>
      <c r="K36" s="107">
        <v>0.62</v>
      </c>
      <c r="L36" s="107">
        <v>0.62</v>
      </c>
      <c r="M36" s="107">
        <v>0.62</v>
      </c>
      <c r="N36" s="107">
        <v>0.62</v>
      </c>
      <c r="O36" s="107">
        <v>0.62</v>
      </c>
      <c r="P36" s="107">
        <v>0.62</v>
      </c>
      <c r="Q36" s="107">
        <v>0.62</v>
      </c>
      <c r="R36" s="107">
        <v>0.62</v>
      </c>
      <c r="S36" s="107">
        <v>0.62</v>
      </c>
      <c r="T36" s="107">
        <v>0.62</v>
      </c>
      <c r="U36" s="107">
        <v>0.62</v>
      </c>
      <c r="V36" s="107">
        <v>0.62</v>
      </c>
      <c r="W36" s="107">
        <v>0.62</v>
      </c>
      <c r="X36" s="107">
        <v>0.62</v>
      </c>
      <c r="Y36" s="107">
        <v>0.62</v>
      </c>
      <c r="Z36" s="107">
        <v>0.62</v>
      </c>
      <c r="AA36" s="134">
        <v>0.8</v>
      </c>
      <c r="AB36" s="134">
        <v>0.8</v>
      </c>
      <c r="AC36" s="134">
        <v>0.8</v>
      </c>
      <c r="AD36" s="134">
        <v>0.8</v>
      </c>
      <c r="AE36" s="134">
        <v>0.8</v>
      </c>
      <c r="AF36" s="134">
        <v>0.8</v>
      </c>
      <c r="AG36" s="114"/>
    </row>
    <row r="37" spans="1:33" ht="20.25">
      <c r="A37" s="14" t="s">
        <v>11</v>
      </c>
      <c r="B37" s="117"/>
      <c r="C37" s="117"/>
      <c r="D37" s="117"/>
      <c r="E37" s="117"/>
      <c r="F37" s="117"/>
      <c r="G37" s="117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</row>
    <row r="38" spans="1:33" ht="20.25">
      <c r="A38" s="14" t="s">
        <v>7</v>
      </c>
      <c r="B38" s="117"/>
      <c r="C38" s="117"/>
      <c r="D38" s="117"/>
      <c r="E38" s="117"/>
      <c r="F38" s="117"/>
      <c r="G38" s="117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</row>
    <row r="39" spans="1:33" ht="20.25">
      <c r="A39" s="14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05" t="s">
        <v>29</v>
      </c>
    </row>
    <row r="40" spans="1:33" ht="20.25">
      <c r="A40" s="8"/>
      <c r="B40" s="83">
        <f>SUM(B28+B29+B30+B35+B36+B37+B38)</f>
        <v>17.32</v>
      </c>
      <c r="C40" s="83">
        <f aca="true" t="shared" si="2" ref="C40:AF40">SUM(C28+C29+C30+C35+C36+C37+C38)</f>
        <v>17.520000000000003</v>
      </c>
      <c r="D40" s="83">
        <f t="shared" si="2"/>
        <v>16.82</v>
      </c>
      <c r="E40" s="83">
        <f t="shared" si="2"/>
        <v>16.92</v>
      </c>
      <c r="F40" s="83">
        <f t="shared" si="2"/>
        <v>18.720000000000002</v>
      </c>
      <c r="G40" s="83">
        <f t="shared" si="2"/>
        <v>16.52</v>
      </c>
      <c r="H40" s="83">
        <f t="shared" si="2"/>
        <v>15.02</v>
      </c>
      <c r="I40" s="83">
        <f t="shared" si="2"/>
        <v>17.310000000000002</v>
      </c>
      <c r="J40" s="83">
        <f t="shared" si="2"/>
        <v>16.41</v>
      </c>
      <c r="K40" s="83">
        <f t="shared" si="2"/>
        <v>16.76</v>
      </c>
      <c r="L40" s="83">
        <f t="shared" si="2"/>
        <v>16.880000000000003</v>
      </c>
      <c r="M40" s="83">
        <f t="shared" si="2"/>
        <v>17.540000000000003</v>
      </c>
      <c r="N40" s="83">
        <f t="shared" si="2"/>
        <v>17.11</v>
      </c>
      <c r="O40" s="83">
        <f t="shared" si="2"/>
        <v>14.2</v>
      </c>
      <c r="P40" s="83">
        <f t="shared" si="2"/>
        <v>15.62</v>
      </c>
      <c r="Q40" s="83">
        <f t="shared" si="2"/>
        <v>15.379999999999999</v>
      </c>
      <c r="R40" s="83">
        <f t="shared" si="2"/>
        <v>15.639999999999999</v>
      </c>
      <c r="S40" s="83">
        <f t="shared" si="2"/>
        <v>17.09</v>
      </c>
      <c r="T40" s="83">
        <f t="shared" si="2"/>
        <v>16.970000000000002</v>
      </c>
      <c r="U40" s="83">
        <f t="shared" si="2"/>
        <v>15.969999999999999</v>
      </c>
      <c r="V40" s="83">
        <f t="shared" si="2"/>
        <v>15.19</v>
      </c>
      <c r="W40" s="83">
        <f t="shared" si="2"/>
        <v>14.219999999999999</v>
      </c>
      <c r="X40" s="83">
        <f t="shared" si="2"/>
        <v>15.12</v>
      </c>
      <c r="Y40" s="83">
        <f t="shared" si="2"/>
        <v>14.52</v>
      </c>
      <c r="Z40" s="83">
        <f t="shared" si="2"/>
        <v>14.52</v>
      </c>
      <c r="AA40" s="83">
        <f t="shared" si="2"/>
        <v>16.51</v>
      </c>
      <c r="AB40" s="83">
        <f t="shared" si="2"/>
        <v>16.4</v>
      </c>
      <c r="AC40" s="83">
        <f t="shared" si="2"/>
        <v>17.650000000000002</v>
      </c>
      <c r="AD40" s="83">
        <f t="shared" si="2"/>
        <v>16.37</v>
      </c>
      <c r="AE40" s="83">
        <f t="shared" si="2"/>
        <v>14.180000000000001</v>
      </c>
      <c r="AF40" s="83">
        <f t="shared" si="2"/>
        <v>12.870000000000001</v>
      </c>
      <c r="AG40" s="83">
        <f>AVERAGE(B40:AF40)</f>
        <v>16.105483870967735</v>
      </c>
    </row>
    <row r="41" spans="1:33" ht="20.25">
      <c r="A41" s="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</row>
    <row r="42" spans="1:33" ht="20.25">
      <c r="A42" s="9" t="s">
        <v>12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</row>
    <row r="43" spans="1:33" ht="20.25">
      <c r="A43" s="8" t="s">
        <v>13</v>
      </c>
      <c r="B43" s="114">
        <v>0</v>
      </c>
      <c r="C43" s="114">
        <v>0</v>
      </c>
      <c r="D43" s="114">
        <v>2.7</v>
      </c>
      <c r="E43" s="114">
        <v>2.6</v>
      </c>
      <c r="F43" s="114">
        <v>2.6</v>
      </c>
      <c r="G43" s="114">
        <v>2.6</v>
      </c>
      <c r="H43" s="114">
        <v>2.2</v>
      </c>
      <c r="I43" s="114">
        <v>2.5</v>
      </c>
      <c r="J43" s="114">
        <v>2.2</v>
      </c>
      <c r="K43" s="114">
        <v>2.6</v>
      </c>
      <c r="L43" s="114">
        <v>2.5</v>
      </c>
      <c r="M43" s="114">
        <v>2.2</v>
      </c>
      <c r="N43" s="114">
        <v>2.3</v>
      </c>
      <c r="O43" s="114">
        <v>2.3</v>
      </c>
      <c r="P43" s="114">
        <v>2.3</v>
      </c>
      <c r="Q43" s="114">
        <v>2.2</v>
      </c>
      <c r="R43" s="114">
        <v>2.5</v>
      </c>
      <c r="S43" s="114">
        <v>2.2</v>
      </c>
      <c r="T43" s="114">
        <v>2.6</v>
      </c>
      <c r="U43" s="114">
        <v>2.2</v>
      </c>
      <c r="V43" s="114">
        <v>2.5</v>
      </c>
      <c r="W43" s="174">
        <v>3.1</v>
      </c>
      <c r="X43" s="174">
        <v>2.7</v>
      </c>
      <c r="Y43" s="174">
        <v>2.8</v>
      </c>
      <c r="Z43" s="174">
        <v>2.3</v>
      </c>
      <c r="AA43" s="174">
        <v>2.7</v>
      </c>
      <c r="AB43" s="174">
        <v>0</v>
      </c>
      <c r="AC43" s="174">
        <v>0</v>
      </c>
      <c r="AD43" s="114">
        <v>0</v>
      </c>
      <c r="AE43" s="175">
        <v>0</v>
      </c>
      <c r="AF43" s="175">
        <v>0</v>
      </c>
      <c r="AG43" s="114"/>
    </row>
    <row r="44" spans="1:33" ht="20.25">
      <c r="A44" s="8" t="s">
        <v>31</v>
      </c>
      <c r="B44" s="114">
        <v>2.6</v>
      </c>
      <c r="C44" s="114">
        <v>2.3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74">
        <v>0</v>
      </c>
      <c r="X44" s="174">
        <v>0</v>
      </c>
      <c r="Y44" s="174">
        <v>0</v>
      </c>
      <c r="Z44" s="174">
        <v>0</v>
      </c>
      <c r="AA44" s="174">
        <v>0</v>
      </c>
      <c r="AB44" s="174">
        <v>2.5</v>
      </c>
      <c r="AC44" s="174">
        <v>2.5</v>
      </c>
      <c r="AD44" s="114">
        <v>2.5</v>
      </c>
      <c r="AE44" s="175">
        <v>2.5</v>
      </c>
      <c r="AF44" s="175">
        <v>2.5</v>
      </c>
      <c r="AG44" s="114">
        <f>SUM(B44:AF44)</f>
        <v>17.4</v>
      </c>
    </row>
    <row r="45" spans="1:33" ht="20.25">
      <c r="A45" s="8" t="s">
        <v>4</v>
      </c>
      <c r="B45" s="114">
        <v>1.6</v>
      </c>
      <c r="C45" s="114">
        <v>1.6</v>
      </c>
      <c r="D45" s="114">
        <v>1.6</v>
      </c>
      <c r="E45" s="114">
        <v>1.6</v>
      </c>
      <c r="F45" s="114">
        <v>1.6</v>
      </c>
      <c r="G45" s="114">
        <v>1.6</v>
      </c>
      <c r="H45" s="114">
        <v>1.6</v>
      </c>
      <c r="I45" s="114">
        <v>1.2</v>
      </c>
      <c r="J45" s="114">
        <v>1.2</v>
      </c>
      <c r="K45" s="114">
        <v>1.1</v>
      </c>
      <c r="L45" s="114">
        <v>1.2</v>
      </c>
      <c r="M45" s="114">
        <v>1.2</v>
      </c>
      <c r="N45" s="114">
        <v>1.5</v>
      </c>
      <c r="O45" s="114">
        <v>1.5</v>
      </c>
      <c r="P45" s="114">
        <v>1.5</v>
      </c>
      <c r="Q45" s="114">
        <v>1.2</v>
      </c>
      <c r="R45" s="114">
        <v>1.2</v>
      </c>
      <c r="S45" s="114">
        <v>1.2</v>
      </c>
      <c r="T45" s="114">
        <v>1.2</v>
      </c>
      <c r="U45" s="114">
        <v>1.2</v>
      </c>
      <c r="V45" s="114">
        <v>1.2</v>
      </c>
      <c r="W45" s="174">
        <v>1.2</v>
      </c>
      <c r="X45" s="174">
        <v>1.2</v>
      </c>
      <c r="Y45" s="174">
        <v>1.2</v>
      </c>
      <c r="Z45" s="174">
        <v>1.2</v>
      </c>
      <c r="AA45" s="174">
        <v>1.1</v>
      </c>
      <c r="AB45" s="174">
        <v>1.1</v>
      </c>
      <c r="AC45" s="174">
        <v>1.1</v>
      </c>
      <c r="AD45" s="114">
        <v>1.1</v>
      </c>
      <c r="AE45" s="175">
        <v>1.1</v>
      </c>
      <c r="AF45" s="175">
        <v>1.1</v>
      </c>
      <c r="AG45" s="114"/>
    </row>
    <row r="46" spans="1:33" ht="20.25">
      <c r="A46" s="8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74"/>
      <c r="X46" s="174"/>
      <c r="Y46" s="174"/>
      <c r="Z46" s="174"/>
      <c r="AA46" s="174"/>
      <c r="AB46" s="174"/>
      <c r="AC46" s="174"/>
      <c r="AD46" s="114"/>
      <c r="AE46" s="175"/>
      <c r="AF46" s="175"/>
      <c r="AG46" s="114"/>
    </row>
    <row r="47" spans="1:33" ht="20.25">
      <c r="A47" s="8" t="s">
        <v>14</v>
      </c>
      <c r="B47" s="114">
        <v>0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74">
        <v>0</v>
      </c>
      <c r="X47" s="174">
        <v>0</v>
      </c>
      <c r="Y47" s="174">
        <v>0</v>
      </c>
      <c r="Z47" s="174">
        <v>0</v>
      </c>
      <c r="AA47" s="174">
        <v>0</v>
      </c>
      <c r="AB47" s="174">
        <v>0</v>
      </c>
      <c r="AC47" s="174">
        <v>0</v>
      </c>
      <c r="AD47" s="114">
        <v>0</v>
      </c>
      <c r="AE47" s="175">
        <v>0</v>
      </c>
      <c r="AF47" s="175">
        <v>0</v>
      </c>
      <c r="AG47" s="114"/>
    </row>
    <row r="48" spans="1:33" ht="20.25">
      <c r="A48" s="8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74"/>
      <c r="X48" s="174"/>
      <c r="Y48" s="174"/>
      <c r="Z48" s="174"/>
      <c r="AA48" s="174"/>
      <c r="AB48" s="174"/>
      <c r="AC48" s="174"/>
      <c r="AD48" s="114"/>
      <c r="AE48" s="175"/>
      <c r="AF48" s="175"/>
      <c r="AG48" s="114"/>
    </row>
    <row r="49" spans="1:33" ht="20.25">
      <c r="A49" s="8" t="s">
        <v>11</v>
      </c>
      <c r="B49" s="114">
        <v>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74">
        <v>0</v>
      </c>
      <c r="X49" s="174">
        <v>0</v>
      </c>
      <c r="Y49" s="174">
        <v>0</v>
      </c>
      <c r="Z49" s="174">
        <v>0</v>
      </c>
      <c r="AA49" s="174">
        <v>0</v>
      </c>
      <c r="AB49" s="174">
        <v>0</v>
      </c>
      <c r="AC49" s="174">
        <v>0</v>
      </c>
      <c r="AD49" s="114">
        <v>0</v>
      </c>
      <c r="AE49" s="175">
        <v>0</v>
      </c>
      <c r="AF49" s="175">
        <v>0</v>
      </c>
      <c r="AG49" s="114"/>
    </row>
    <row r="50" spans="1:33" ht="20.25">
      <c r="A50" s="8"/>
      <c r="B50" s="136"/>
      <c r="C50" s="13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05" t="s">
        <v>29</v>
      </c>
    </row>
    <row r="51" spans="1:33" ht="20.25">
      <c r="A51" s="9"/>
      <c r="B51" s="83">
        <v>0</v>
      </c>
      <c r="C51" s="83">
        <f aca="true" t="shared" si="3" ref="C51:AF51">SUM(C43:C49)</f>
        <v>3.9</v>
      </c>
      <c r="D51" s="83">
        <f t="shared" si="3"/>
        <v>4.300000000000001</v>
      </c>
      <c r="E51" s="83">
        <f t="shared" si="3"/>
        <v>4.2</v>
      </c>
      <c r="F51" s="83">
        <f t="shared" si="3"/>
        <v>4.2</v>
      </c>
      <c r="G51" s="83">
        <f t="shared" si="3"/>
        <v>4.2</v>
      </c>
      <c r="H51" s="83">
        <f t="shared" si="3"/>
        <v>3.8000000000000003</v>
      </c>
      <c r="I51" s="83">
        <f t="shared" si="3"/>
        <v>3.7</v>
      </c>
      <c r="J51" s="83">
        <f t="shared" si="3"/>
        <v>3.4000000000000004</v>
      </c>
      <c r="K51" s="83">
        <f t="shared" si="3"/>
        <v>3.7</v>
      </c>
      <c r="L51" s="83">
        <f t="shared" si="3"/>
        <v>3.7</v>
      </c>
      <c r="M51" s="83">
        <f t="shared" si="3"/>
        <v>3.4000000000000004</v>
      </c>
      <c r="N51" s="83">
        <f t="shared" si="3"/>
        <v>3.8</v>
      </c>
      <c r="O51" s="83">
        <f t="shared" si="3"/>
        <v>3.8</v>
      </c>
      <c r="P51" s="83">
        <f t="shared" si="3"/>
        <v>3.8</v>
      </c>
      <c r="Q51" s="83">
        <f t="shared" si="3"/>
        <v>3.4000000000000004</v>
      </c>
      <c r="R51" s="83">
        <f t="shared" si="3"/>
        <v>3.7</v>
      </c>
      <c r="S51" s="83">
        <f t="shared" si="3"/>
        <v>3.4000000000000004</v>
      </c>
      <c r="T51" s="83">
        <f t="shared" si="3"/>
        <v>3.8</v>
      </c>
      <c r="U51" s="83">
        <f t="shared" si="3"/>
        <v>3.4000000000000004</v>
      </c>
      <c r="V51" s="83">
        <f t="shared" si="3"/>
        <v>3.7</v>
      </c>
      <c r="W51" s="83">
        <f t="shared" si="3"/>
        <v>4.3</v>
      </c>
      <c r="X51" s="83">
        <f t="shared" si="3"/>
        <v>3.9000000000000004</v>
      </c>
      <c r="Y51" s="83">
        <f t="shared" si="3"/>
        <v>4</v>
      </c>
      <c r="Z51" s="83">
        <f t="shared" si="3"/>
        <v>3.5</v>
      </c>
      <c r="AA51" s="83">
        <f t="shared" si="3"/>
        <v>3.8000000000000003</v>
      </c>
      <c r="AB51" s="83">
        <f t="shared" si="3"/>
        <v>3.6</v>
      </c>
      <c r="AC51" s="83">
        <f t="shared" si="3"/>
        <v>3.6</v>
      </c>
      <c r="AD51" s="83">
        <f t="shared" si="3"/>
        <v>3.6</v>
      </c>
      <c r="AE51" s="83">
        <f t="shared" si="3"/>
        <v>3.6</v>
      </c>
      <c r="AF51" s="83">
        <f t="shared" si="3"/>
        <v>3.6</v>
      </c>
      <c r="AG51" s="83">
        <f>AVERAGE(B51:AF51)</f>
        <v>3.6387096774193544</v>
      </c>
    </row>
    <row r="52" spans="1:33" ht="20.25">
      <c r="A52" s="9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</row>
    <row r="53" spans="1:33" ht="20.25">
      <c r="A53" s="9" t="s">
        <v>15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77" t="s">
        <v>29</v>
      </c>
    </row>
    <row r="54" spans="1:33" ht="20.25">
      <c r="A54" s="8" t="s">
        <v>4</v>
      </c>
      <c r="B54" s="137">
        <v>0.52426619</v>
      </c>
      <c r="C54" s="137">
        <v>0.52502019</v>
      </c>
      <c r="D54" s="137">
        <v>0.4589025</v>
      </c>
      <c r="E54" s="137">
        <v>0.48752815625</v>
      </c>
      <c r="F54" s="137">
        <v>0.48525028125</v>
      </c>
      <c r="G54" s="137">
        <v>0.39117</v>
      </c>
      <c r="H54" s="137">
        <v>0.323066125</v>
      </c>
      <c r="I54" s="83">
        <v>0.4611516875</v>
      </c>
      <c r="J54" s="83">
        <v>0.4943936875</v>
      </c>
      <c r="K54" s="83">
        <v>0.485649875</v>
      </c>
      <c r="L54" s="83">
        <v>0.47539153125</v>
      </c>
      <c r="M54" s="83">
        <v>0.48672565625</v>
      </c>
      <c r="N54" s="83">
        <v>0.39628928125</v>
      </c>
      <c r="O54" s="83">
        <v>0.31690190625</v>
      </c>
      <c r="P54" s="83">
        <v>0.822690125</v>
      </c>
      <c r="Q54" s="83">
        <v>0.7859471875</v>
      </c>
      <c r="R54" s="83">
        <v>0.45157240625</v>
      </c>
      <c r="S54" s="83">
        <v>0.72948525</v>
      </c>
      <c r="T54" s="83">
        <v>0.47813746875</v>
      </c>
      <c r="U54" s="83">
        <v>0.4282735</v>
      </c>
      <c r="V54" s="83">
        <v>0.334446125</v>
      </c>
      <c r="W54" s="83">
        <v>0.51144403125</v>
      </c>
      <c r="X54" s="83">
        <v>0.543491</v>
      </c>
      <c r="Y54" s="83">
        <v>0.455501875</v>
      </c>
      <c r="Z54" s="83">
        <v>0.5230305</v>
      </c>
      <c r="AA54" s="83">
        <v>0.48964146875</v>
      </c>
      <c r="AB54" s="83">
        <v>0.37736409375</v>
      </c>
      <c r="AC54" s="83">
        <v>0.33648265625</v>
      </c>
      <c r="AD54" s="173">
        <v>0.33648265625</v>
      </c>
      <c r="AE54" s="173">
        <v>0.33648265625</v>
      </c>
      <c r="AF54" s="173">
        <v>0.33648265625</v>
      </c>
      <c r="AG54" s="83">
        <f>AVERAGE(B54:AF54)</f>
        <v>0.4706020233467742</v>
      </c>
    </row>
    <row r="55" spans="1:33" ht="20.25">
      <c r="A55" s="8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</row>
    <row r="56" spans="1:33" ht="20.25">
      <c r="A56" s="8" t="s">
        <v>16</v>
      </c>
      <c r="B56" s="77">
        <f>SUM(B54,B51,B40,B25,B12)</f>
        <v>51.10409819</v>
      </c>
      <c r="C56" s="77">
        <f aca="true" t="shared" si="4" ref="C56:AF56">SUM(C54,C51,C40,C25,C12)</f>
        <v>55.99311719</v>
      </c>
      <c r="D56" s="77">
        <f t="shared" si="4"/>
        <v>54.572584500000005</v>
      </c>
      <c r="E56" s="77">
        <f t="shared" si="4"/>
        <v>54.031926156249995</v>
      </c>
      <c r="F56" s="77">
        <f t="shared" si="4"/>
        <v>55.77648128125</v>
      </c>
      <c r="G56" s="77">
        <f t="shared" si="4"/>
        <v>54.237634</v>
      </c>
      <c r="H56" s="77">
        <f t="shared" si="4"/>
        <v>50.825661125</v>
      </c>
      <c r="I56" s="77">
        <f t="shared" si="4"/>
        <v>55.37339468750001</v>
      </c>
      <c r="J56" s="77">
        <f t="shared" si="4"/>
        <v>53.68209568750001</v>
      </c>
      <c r="K56" s="77">
        <f t="shared" si="4"/>
        <v>53.213414875</v>
      </c>
      <c r="L56" s="77">
        <f t="shared" si="4"/>
        <v>54.179247531250006</v>
      </c>
      <c r="M56" s="77">
        <f t="shared" si="4"/>
        <v>53.651094656249995</v>
      </c>
      <c r="N56" s="77">
        <f t="shared" si="4"/>
        <v>52.97929328125001</v>
      </c>
      <c r="O56" s="77">
        <f t="shared" si="4"/>
        <v>51.492517906249994</v>
      </c>
      <c r="P56" s="77">
        <f t="shared" si="4"/>
        <v>54.099483125</v>
      </c>
      <c r="Q56" s="77">
        <f t="shared" si="4"/>
        <v>53.0531801875</v>
      </c>
      <c r="R56" s="77">
        <f t="shared" si="4"/>
        <v>53.24492540625</v>
      </c>
      <c r="S56" s="77">
        <f t="shared" si="4"/>
        <v>54.125019249999994</v>
      </c>
      <c r="T56" s="77">
        <f t="shared" si="4"/>
        <v>53.53270346875</v>
      </c>
      <c r="U56" s="77">
        <f t="shared" si="4"/>
        <v>51.9045505</v>
      </c>
      <c r="V56" s="77">
        <f t="shared" si="4"/>
        <v>50.532724125</v>
      </c>
      <c r="W56" s="77">
        <f t="shared" si="4"/>
        <v>51.05030403125</v>
      </c>
      <c r="X56" s="77">
        <f t="shared" si="4"/>
        <v>52.729789000000004</v>
      </c>
      <c r="Y56" s="77">
        <f t="shared" si="4"/>
        <v>52.417314875</v>
      </c>
      <c r="Z56" s="77">
        <f t="shared" si="4"/>
        <v>52.4983005</v>
      </c>
      <c r="AA56" s="77">
        <f t="shared" si="4"/>
        <v>53.804639468750004</v>
      </c>
      <c r="AB56" s="77">
        <f t="shared" si="4"/>
        <v>54.37498109375</v>
      </c>
      <c r="AC56" s="77">
        <f t="shared" si="4"/>
        <v>54.569872656250006</v>
      </c>
      <c r="AD56" s="77">
        <f t="shared" si="4"/>
        <v>54.04523165625</v>
      </c>
      <c r="AE56" s="77">
        <f t="shared" si="4"/>
        <v>51.25325265625</v>
      </c>
      <c r="AF56" s="77">
        <f t="shared" si="4"/>
        <v>49.02076365625</v>
      </c>
      <c r="AG56" s="77">
        <f>AVERAGE(B56:AF56)</f>
        <v>53.140954733024195</v>
      </c>
    </row>
    <row r="57" spans="1:33" ht="20.2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</row>
    <row r="58" spans="1:33" ht="20.25">
      <c r="A58" s="8" t="s">
        <v>17</v>
      </c>
      <c r="B58" s="114">
        <f aca="true" t="shared" si="5" ref="B58:AF58">-SUM(B21+B23+B37+B38+B47+B49)</f>
        <v>0</v>
      </c>
      <c r="C58" s="114">
        <f t="shared" si="5"/>
        <v>0</v>
      </c>
      <c r="D58" s="114">
        <f t="shared" si="5"/>
        <v>0</v>
      </c>
      <c r="E58" s="114">
        <f t="shared" si="5"/>
        <v>0</v>
      </c>
      <c r="F58" s="114">
        <f t="shared" si="5"/>
        <v>0</v>
      </c>
      <c r="G58" s="114">
        <f t="shared" si="5"/>
        <v>0</v>
      </c>
      <c r="H58" s="114">
        <f t="shared" si="5"/>
        <v>0</v>
      </c>
      <c r="I58" s="114">
        <f t="shared" si="5"/>
        <v>0</v>
      </c>
      <c r="J58" s="114">
        <f t="shared" si="5"/>
        <v>0</v>
      </c>
      <c r="K58" s="114">
        <f t="shared" si="5"/>
        <v>0</v>
      </c>
      <c r="L58" s="114">
        <f t="shared" si="5"/>
        <v>0</v>
      </c>
      <c r="M58" s="114">
        <f t="shared" si="5"/>
        <v>0</v>
      </c>
      <c r="N58" s="114">
        <f t="shared" si="5"/>
        <v>0</v>
      </c>
      <c r="O58" s="114">
        <f t="shared" si="5"/>
        <v>0</v>
      </c>
      <c r="P58" s="114">
        <f t="shared" si="5"/>
        <v>0</v>
      </c>
      <c r="Q58" s="114">
        <f t="shared" si="5"/>
        <v>0</v>
      </c>
      <c r="R58" s="114">
        <f t="shared" si="5"/>
        <v>0</v>
      </c>
      <c r="S58" s="114">
        <f t="shared" si="5"/>
        <v>0</v>
      </c>
      <c r="T58" s="114">
        <f t="shared" si="5"/>
        <v>0</v>
      </c>
      <c r="U58" s="114">
        <f t="shared" si="5"/>
        <v>0</v>
      </c>
      <c r="V58" s="114">
        <f t="shared" si="5"/>
        <v>0</v>
      </c>
      <c r="W58" s="114">
        <f t="shared" si="5"/>
        <v>0</v>
      </c>
      <c r="X58" s="114">
        <f t="shared" si="5"/>
        <v>0</v>
      </c>
      <c r="Y58" s="114">
        <f t="shared" si="5"/>
        <v>0</v>
      </c>
      <c r="Z58" s="114">
        <f t="shared" si="5"/>
        <v>0</v>
      </c>
      <c r="AA58" s="114">
        <f t="shared" si="5"/>
        <v>0</v>
      </c>
      <c r="AB58" s="114">
        <f t="shared" si="5"/>
        <v>0</v>
      </c>
      <c r="AC58" s="114">
        <f t="shared" si="5"/>
        <v>0</v>
      </c>
      <c r="AD58" s="114">
        <f t="shared" si="5"/>
        <v>0</v>
      </c>
      <c r="AE58" s="114">
        <f t="shared" si="5"/>
        <v>0</v>
      </c>
      <c r="AF58" s="114">
        <f t="shared" si="5"/>
        <v>0</v>
      </c>
      <c r="AG58" s="114"/>
    </row>
    <row r="59" spans="1:33" ht="20.25">
      <c r="A59" s="8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05" t="s">
        <v>29</v>
      </c>
    </row>
    <row r="60" spans="1:33" ht="21" thickBot="1">
      <c r="A60" s="9" t="s">
        <v>22</v>
      </c>
      <c r="B60" s="78">
        <f>B56-B58</f>
        <v>51.10409819</v>
      </c>
      <c r="C60" s="78">
        <f aca="true" t="shared" si="6" ref="C60:AF60">C56-C58</f>
        <v>55.99311719</v>
      </c>
      <c r="D60" s="78">
        <f t="shared" si="6"/>
        <v>54.572584500000005</v>
      </c>
      <c r="E60" s="78">
        <f t="shared" si="6"/>
        <v>54.031926156249995</v>
      </c>
      <c r="F60" s="78">
        <f t="shared" si="6"/>
        <v>55.77648128125</v>
      </c>
      <c r="G60" s="78">
        <f t="shared" si="6"/>
        <v>54.237634</v>
      </c>
      <c r="H60" s="78">
        <f t="shared" si="6"/>
        <v>50.825661125</v>
      </c>
      <c r="I60" s="78">
        <f t="shared" si="6"/>
        <v>55.37339468750001</v>
      </c>
      <c r="J60" s="78">
        <f t="shared" si="6"/>
        <v>53.68209568750001</v>
      </c>
      <c r="K60" s="78">
        <f t="shared" si="6"/>
        <v>53.213414875</v>
      </c>
      <c r="L60" s="78">
        <f t="shared" si="6"/>
        <v>54.179247531250006</v>
      </c>
      <c r="M60" s="78">
        <f t="shared" si="6"/>
        <v>53.651094656249995</v>
      </c>
      <c r="N60" s="78">
        <f t="shared" si="6"/>
        <v>52.97929328125001</v>
      </c>
      <c r="O60" s="78">
        <f t="shared" si="6"/>
        <v>51.492517906249994</v>
      </c>
      <c r="P60" s="78">
        <f t="shared" si="6"/>
        <v>54.099483125</v>
      </c>
      <c r="Q60" s="78">
        <f t="shared" si="6"/>
        <v>53.0531801875</v>
      </c>
      <c r="R60" s="78">
        <f t="shared" si="6"/>
        <v>53.24492540625</v>
      </c>
      <c r="S60" s="78">
        <f t="shared" si="6"/>
        <v>54.125019249999994</v>
      </c>
      <c r="T60" s="78">
        <f t="shared" si="6"/>
        <v>53.53270346875</v>
      </c>
      <c r="U60" s="78">
        <f t="shared" si="6"/>
        <v>51.9045505</v>
      </c>
      <c r="V60" s="78">
        <f t="shared" si="6"/>
        <v>50.532724125</v>
      </c>
      <c r="W60" s="78">
        <f t="shared" si="6"/>
        <v>51.05030403125</v>
      </c>
      <c r="X60" s="78">
        <f t="shared" si="6"/>
        <v>52.729789000000004</v>
      </c>
      <c r="Y60" s="78">
        <f t="shared" si="6"/>
        <v>52.417314875</v>
      </c>
      <c r="Z60" s="78">
        <f t="shared" si="6"/>
        <v>52.4983005</v>
      </c>
      <c r="AA60" s="78">
        <f t="shared" si="6"/>
        <v>53.804639468750004</v>
      </c>
      <c r="AB60" s="78">
        <f t="shared" si="6"/>
        <v>54.37498109375</v>
      </c>
      <c r="AC60" s="78">
        <f t="shared" si="6"/>
        <v>54.569872656250006</v>
      </c>
      <c r="AD60" s="78">
        <f t="shared" si="6"/>
        <v>54.04523165625</v>
      </c>
      <c r="AE60" s="78">
        <f t="shared" si="6"/>
        <v>51.25325265625</v>
      </c>
      <c r="AF60" s="78">
        <f t="shared" si="6"/>
        <v>49.02076365625</v>
      </c>
      <c r="AG60" s="78">
        <f>AVERAGE(B60:AF60)</f>
        <v>53.140954733024195</v>
      </c>
    </row>
    <row r="61" spans="1:33" ht="20.2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20.25">
      <c r="A62" s="8" t="s">
        <v>32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17"/>
      <c r="AG62" s="17"/>
    </row>
    <row r="63" spans="2:33" ht="2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3"/>
  <sheetViews>
    <sheetView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31" sqref="C31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1" width="8.88671875" style="15" customWidth="1"/>
    <col min="32" max="32" width="10.3359375" style="37" bestFit="1" customWidth="1"/>
    <col min="33" max="16384" width="8.88671875" style="15" customWidth="1"/>
  </cols>
  <sheetData>
    <row r="1" spans="1:32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4"/>
    </row>
    <row r="2" spans="1:32" ht="23.25">
      <c r="A2" s="1">
        <v>41214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4"/>
    </row>
    <row r="3" spans="1:32" ht="23.25">
      <c r="A3" s="3" t="s">
        <v>21</v>
      </c>
      <c r="Z3" s="4"/>
      <c r="AA3" s="3"/>
      <c r="AB3" s="4"/>
      <c r="AC3" s="4"/>
      <c r="AD3" s="4"/>
      <c r="AE3" s="4"/>
      <c r="AF3" s="38"/>
    </row>
    <row r="4" spans="1:35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3.25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31" t="s">
        <v>33</v>
      </c>
    </row>
    <row r="6" spans="1:32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3.2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36"/>
    </row>
    <row r="8" spans="1:32" ht="23.25">
      <c r="A8" s="8" t="s">
        <v>1</v>
      </c>
      <c r="B8" s="117"/>
      <c r="C8" s="117"/>
      <c r="D8" s="117"/>
      <c r="E8" s="117"/>
      <c r="F8" s="117"/>
      <c r="G8" s="117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45"/>
    </row>
    <row r="9" spans="1:32" ht="23.25">
      <c r="A9" s="8"/>
      <c r="B9" s="117"/>
      <c r="C9" s="117"/>
      <c r="D9" s="117"/>
      <c r="E9" s="117"/>
      <c r="F9" s="117"/>
      <c r="G9" s="11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45"/>
    </row>
    <row r="10" spans="1:32" ht="23.25">
      <c r="A10" s="8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45"/>
    </row>
    <row r="11" spans="1:32" ht="23.25">
      <c r="A11" s="8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06" t="s">
        <v>29</v>
      </c>
    </row>
    <row r="12" spans="1:32" ht="23.25">
      <c r="A12" s="8"/>
      <c r="B12" s="83">
        <f>SUM(B8:B10)</f>
        <v>0</v>
      </c>
      <c r="C12" s="83">
        <f aca="true" t="shared" si="0" ref="C12:AE12">SUM(C8:C10)</f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83">
        <f t="shared" si="0"/>
        <v>0</v>
      </c>
      <c r="AF12" s="35">
        <f>AVERAGE(B12:AE12)</f>
        <v>0</v>
      </c>
    </row>
    <row r="13" spans="1:32" ht="23.25">
      <c r="A13" s="8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5"/>
    </row>
    <row r="14" spans="1:32" ht="23.25">
      <c r="A14" s="9" t="s">
        <v>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45"/>
    </row>
    <row r="15" spans="1:32" ht="23.25">
      <c r="A15" s="8" t="s">
        <v>19</v>
      </c>
      <c r="B15" s="126"/>
      <c r="C15" s="127"/>
      <c r="D15" s="127"/>
      <c r="E15" s="127"/>
      <c r="F15" s="127"/>
      <c r="G15" s="12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45"/>
    </row>
    <row r="16" spans="1:32" ht="23.25">
      <c r="A16" s="8"/>
      <c r="B16" s="126"/>
      <c r="C16" s="127"/>
      <c r="D16" s="127"/>
      <c r="E16" s="127"/>
      <c r="F16" s="127"/>
      <c r="G16" s="127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45"/>
    </row>
    <row r="17" spans="1:32" ht="23.25">
      <c r="A17" s="7" t="s">
        <v>28</v>
      </c>
      <c r="B17" s="123"/>
      <c r="C17" s="82"/>
      <c r="D17" s="82"/>
      <c r="E17" s="82"/>
      <c r="F17" s="82"/>
      <c r="G17" s="82"/>
      <c r="H17" s="123"/>
      <c r="I17" s="123"/>
      <c r="J17" s="123"/>
      <c r="K17" s="123"/>
      <c r="L17" s="123"/>
      <c r="M17" s="123"/>
      <c r="N17" s="123"/>
      <c r="O17" s="123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45"/>
    </row>
    <row r="18" spans="1:32" ht="23.25">
      <c r="A18" s="7"/>
      <c r="B18" s="123"/>
      <c r="C18" s="82"/>
      <c r="D18" s="82"/>
      <c r="E18" s="82"/>
      <c r="F18" s="82"/>
      <c r="G18" s="82"/>
      <c r="H18" s="123"/>
      <c r="I18" s="123"/>
      <c r="J18" s="123"/>
      <c r="K18" s="123"/>
      <c r="L18" s="123"/>
      <c r="M18" s="123"/>
      <c r="N18" s="123"/>
      <c r="O18" s="123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45"/>
    </row>
    <row r="19" spans="1:32" ht="23.25">
      <c r="A19" s="8" t="s">
        <v>5</v>
      </c>
      <c r="B19" s="123"/>
      <c r="C19" s="82"/>
      <c r="D19" s="82"/>
      <c r="E19" s="82"/>
      <c r="F19" s="82"/>
      <c r="G19" s="82"/>
      <c r="H19" s="123"/>
      <c r="I19" s="123"/>
      <c r="J19" s="123"/>
      <c r="K19" s="113"/>
      <c r="L19" s="123"/>
      <c r="M19" s="123"/>
      <c r="N19" s="123"/>
      <c r="O19" s="123"/>
      <c r="P19" s="123"/>
      <c r="Q19" s="123"/>
      <c r="R19" s="123"/>
      <c r="S19" s="11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45"/>
    </row>
    <row r="20" spans="1:32" ht="23.25">
      <c r="A20" s="8"/>
      <c r="B20" s="123"/>
      <c r="C20" s="82"/>
      <c r="D20" s="82"/>
      <c r="E20" s="82"/>
      <c r="F20" s="82"/>
      <c r="G20" s="82"/>
      <c r="H20" s="123"/>
      <c r="I20" s="123"/>
      <c r="J20" s="123"/>
      <c r="K20" s="113"/>
      <c r="L20" s="123"/>
      <c r="M20" s="123"/>
      <c r="N20" s="123"/>
      <c r="O20" s="123"/>
      <c r="P20" s="123"/>
      <c r="Q20" s="123"/>
      <c r="R20" s="123"/>
      <c r="S20" s="11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45"/>
    </row>
    <row r="21" spans="1:32" ht="23.25">
      <c r="A21" s="8" t="s">
        <v>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45"/>
    </row>
    <row r="22" spans="1:32" ht="23.25">
      <c r="A22" s="8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45"/>
    </row>
    <row r="23" spans="1:32" ht="23.25">
      <c r="A23" s="8" t="s">
        <v>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45"/>
    </row>
    <row r="24" spans="1:32" ht="23.25">
      <c r="A24" s="8"/>
      <c r="B24" s="135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06" t="s">
        <v>29</v>
      </c>
    </row>
    <row r="25" spans="1:32" ht="23.25">
      <c r="A25" s="8"/>
      <c r="B25" s="83">
        <f>SUM(B15:B23)</f>
        <v>0</v>
      </c>
      <c r="C25" s="83">
        <f aca="true" t="shared" si="1" ref="C25:AE25">SUM(C15:C23)</f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35">
        <f>AVERAGE(B25:AE25)</f>
        <v>0</v>
      </c>
    </row>
    <row r="26" spans="1:32" ht="23.25">
      <c r="A26" s="8"/>
      <c r="B26" s="129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45"/>
    </row>
    <row r="27" spans="1:32" ht="23.25">
      <c r="A27" s="16" t="s">
        <v>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45"/>
    </row>
    <row r="28" spans="1:32" ht="23.25">
      <c r="A28" s="14" t="s">
        <v>9</v>
      </c>
      <c r="B28" s="12"/>
      <c r="C28" s="12"/>
      <c r="D28" s="12"/>
      <c r="E28" s="12"/>
      <c r="F28" s="12"/>
      <c r="G28" s="12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45"/>
    </row>
    <row r="29" spans="1:32" ht="23.25">
      <c r="A29" s="18" t="s">
        <v>28</v>
      </c>
      <c r="B29" s="130"/>
      <c r="C29" s="130"/>
      <c r="D29" s="130"/>
      <c r="E29" s="130"/>
      <c r="F29" s="130"/>
      <c r="G29" s="130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45"/>
    </row>
    <row r="30" spans="1:32" ht="23.25">
      <c r="A30" s="14" t="s">
        <v>10</v>
      </c>
      <c r="B30" s="130"/>
      <c r="C30" s="130"/>
      <c r="D30" s="130"/>
      <c r="E30" s="130"/>
      <c r="F30" s="130"/>
      <c r="G30" s="130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45"/>
    </row>
    <row r="31" spans="1:32" ht="23.25">
      <c r="A31" s="14" t="s">
        <v>25</v>
      </c>
      <c r="B31" s="131"/>
      <c r="C31" s="131"/>
      <c r="D31" s="131"/>
      <c r="E31" s="131"/>
      <c r="F31" s="131"/>
      <c r="G31" s="131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45"/>
    </row>
    <row r="32" spans="1:32" ht="23.25">
      <c r="A32" s="14" t="s">
        <v>24</v>
      </c>
      <c r="B32" s="133"/>
      <c r="C32" s="133"/>
      <c r="D32" s="133"/>
      <c r="E32" s="133"/>
      <c r="F32" s="133"/>
      <c r="G32" s="133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45"/>
    </row>
    <row r="33" spans="1:32" ht="23.25">
      <c r="A33" s="14" t="s">
        <v>26</v>
      </c>
      <c r="B33" s="131"/>
      <c r="C33" s="131"/>
      <c r="D33" s="131"/>
      <c r="E33" s="131"/>
      <c r="F33" s="131"/>
      <c r="G33" s="131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45"/>
    </row>
    <row r="34" spans="1:32" ht="23.25">
      <c r="A34" s="14" t="s">
        <v>27</v>
      </c>
      <c r="B34" s="131"/>
      <c r="C34" s="131"/>
      <c r="D34" s="131"/>
      <c r="E34" s="131"/>
      <c r="F34" s="131"/>
      <c r="G34" s="131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45"/>
    </row>
    <row r="35" spans="1:32" ht="23.25">
      <c r="A35" s="14" t="s">
        <v>18</v>
      </c>
      <c r="B35" s="131"/>
      <c r="C35" s="131"/>
      <c r="D35" s="131"/>
      <c r="E35" s="131"/>
      <c r="F35" s="131"/>
      <c r="G35" s="131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45"/>
    </row>
    <row r="36" spans="1:32" ht="23.25">
      <c r="A36" s="14" t="s">
        <v>5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34"/>
      <c r="Z36" s="134"/>
      <c r="AA36" s="134"/>
      <c r="AB36" s="134"/>
      <c r="AC36" s="134"/>
      <c r="AD36" s="134"/>
      <c r="AE36" s="134"/>
      <c r="AF36" s="45"/>
    </row>
    <row r="37" spans="1:32" ht="23.25">
      <c r="A37" s="14" t="s">
        <v>11</v>
      </c>
      <c r="B37" s="117"/>
      <c r="C37" s="117"/>
      <c r="D37" s="117"/>
      <c r="E37" s="117"/>
      <c r="F37" s="117"/>
      <c r="G37" s="117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45"/>
    </row>
    <row r="38" spans="1:32" ht="23.25">
      <c r="A38" s="14" t="s">
        <v>7</v>
      </c>
      <c r="B38" s="117"/>
      <c r="C38" s="117"/>
      <c r="D38" s="117"/>
      <c r="E38" s="117"/>
      <c r="F38" s="117"/>
      <c r="G38" s="117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45"/>
    </row>
    <row r="39" spans="1:32" ht="23.25">
      <c r="A39" s="14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06" t="s">
        <v>29</v>
      </c>
    </row>
    <row r="40" spans="1:32" ht="23.25">
      <c r="A40" s="8"/>
      <c r="B40" s="83">
        <f>SUM(B28+B29+B30+B35+B36+B37+B38)</f>
        <v>0</v>
      </c>
      <c r="C40" s="83">
        <f aca="true" t="shared" si="2" ref="C40:AE40">SUM(C28+C29+C30+C35+C36+C37+C38)</f>
        <v>0</v>
      </c>
      <c r="D40" s="83">
        <f t="shared" si="2"/>
        <v>0</v>
      </c>
      <c r="E40" s="83">
        <f t="shared" si="2"/>
        <v>0</v>
      </c>
      <c r="F40" s="83">
        <f t="shared" si="2"/>
        <v>0</v>
      </c>
      <c r="G40" s="83">
        <f t="shared" si="2"/>
        <v>0</v>
      </c>
      <c r="H40" s="83">
        <f t="shared" si="2"/>
        <v>0</v>
      </c>
      <c r="I40" s="83">
        <f t="shared" si="2"/>
        <v>0</v>
      </c>
      <c r="J40" s="83">
        <f t="shared" si="2"/>
        <v>0</v>
      </c>
      <c r="K40" s="83">
        <f t="shared" si="2"/>
        <v>0</v>
      </c>
      <c r="L40" s="83">
        <f t="shared" si="2"/>
        <v>0</v>
      </c>
      <c r="M40" s="83">
        <f t="shared" si="2"/>
        <v>0</v>
      </c>
      <c r="N40" s="83">
        <f t="shared" si="2"/>
        <v>0</v>
      </c>
      <c r="O40" s="83">
        <f t="shared" si="2"/>
        <v>0</v>
      </c>
      <c r="P40" s="83">
        <f t="shared" si="2"/>
        <v>0</v>
      </c>
      <c r="Q40" s="83">
        <f t="shared" si="2"/>
        <v>0</v>
      </c>
      <c r="R40" s="83">
        <f t="shared" si="2"/>
        <v>0</v>
      </c>
      <c r="S40" s="83">
        <f t="shared" si="2"/>
        <v>0</v>
      </c>
      <c r="T40" s="83">
        <f t="shared" si="2"/>
        <v>0</v>
      </c>
      <c r="U40" s="83">
        <f t="shared" si="2"/>
        <v>0</v>
      </c>
      <c r="V40" s="83">
        <f t="shared" si="2"/>
        <v>0</v>
      </c>
      <c r="W40" s="83">
        <f t="shared" si="2"/>
        <v>0</v>
      </c>
      <c r="X40" s="83">
        <f t="shared" si="2"/>
        <v>0</v>
      </c>
      <c r="Y40" s="83">
        <f t="shared" si="2"/>
        <v>0</v>
      </c>
      <c r="Z40" s="83">
        <f t="shared" si="2"/>
        <v>0</v>
      </c>
      <c r="AA40" s="83">
        <f t="shared" si="2"/>
        <v>0</v>
      </c>
      <c r="AB40" s="83">
        <f t="shared" si="2"/>
        <v>0</v>
      </c>
      <c r="AC40" s="83">
        <f t="shared" si="2"/>
        <v>0</v>
      </c>
      <c r="AD40" s="83">
        <f t="shared" si="2"/>
        <v>0</v>
      </c>
      <c r="AE40" s="83">
        <f t="shared" si="2"/>
        <v>0</v>
      </c>
      <c r="AF40" s="35">
        <f>AVERAGE(B40:AE40)</f>
        <v>0</v>
      </c>
    </row>
    <row r="41" spans="1:32" ht="23.25">
      <c r="A41" s="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45"/>
    </row>
    <row r="42" spans="1:32" ht="23.25">
      <c r="A42" s="9" t="s">
        <v>12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45"/>
    </row>
    <row r="43" spans="1:32" ht="23.25">
      <c r="A43" s="8" t="s">
        <v>13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45"/>
    </row>
    <row r="44" spans="1:32" ht="23.25">
      <c r="A44" s="8" t="s">
        <v>31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45"/>
    </row>
    <row r="45" spans="1:32" ht="23.25">
      <c r="A45" s="8" t="s">
        <v>4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45"/>
    </row>
    <row r="46" spans="1:32" ht="23.25">
      <c r="A46" s="8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45"/>
    </row>
    <row r="47" spans="1:32" ht="23.25">
      <c r="A47" s="8" t="s">
        <v>14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45"/>
    </row>
    <row r="48" spans="1:32" ht="23.25">
      <c r="A48" s="8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45"/>
    </row>
    <row r="49" spans="1:32" ht="23.25">
      <c r="A49" s="8" t="s">
        <v>11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45"/>
    </row>
    <row r="50" spans="1:32" ht="23.25">
      <c r="A50" s="8"/>
      <c r="B50" s="136"/>
      <c r="C50" s="13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06" t="s">
        <v>29</v>
      </c>
    </row>
    <row r="51" spans="1:32" ht="23.25">
      <c r="A51" s="9"/>
      <c r="B51" s="83">
        <v>0</v>
      </c>
      <c r="C51" s="83">
        <f aca="true" t="shared" si="3" ref="C51:AE51">SUM(C43:C49)</f>
        <v>0</v>
      </c>
      <c r="D51" s="83">
        <f t="shared" si="3"/>
        <v>0</v>
      </c>
      <c r="E51" s="83">
        <f t="shared" si="3"/>
        <v>0</v>
      </c>
      <c r="F51" s="83">
        <f t="shared" si="3"/>
        <v>0</v>
      </c>
      <c r="G51" s="83">
        <f t="shared" si="3"/>
        <v>0</v>
      </c>
      <c r="H51" s="83">
        <f t="shared" si="3"/>
        <v>0</v>
      </c>
      <c r="I51" s="83">
        <f t="shared" si="3"/>
        <v>0</v>
      </c>
      <c r="J51" s="83">
        <f t="shared" si="3"/>
        <v>0</v>
      </c>
      <c r="K51" s="83">
        <f t="shared" si="3"/>
        <v>0</v>
      </c>
      <c r="L51" s="83">
        <f t="shared" si="3"/>
        <v>0</v>
      </c>
      <c r="M51" s="83">
        <f t="shared" si="3"/>
        <v>0</v>
      </c>
      <c r="N51" s="83">
        <f t="shared" si="3"/>
        <v>0</v>
      </c>
      <c r="O51" s="83">
        <f t="shared" si="3"/>
        <v>0</v>
      </c>
      <c r="P51" s="83">
        <f t="shared" si="3"/>
        <v>0</v>
      </c>
      <c r="Q51" s="83">
        <f t="shared" si="3"/>
        <v>0</v>
      </c>
      <c r="R51" s="83">
        <f t="shared" si="3"/>
        <v>0</v>
      </c>
      <c r="S51" s="83">
        <f t="shared" si="3"/>
        <v>0</v>
      </c>
      <c r="T51" s="83">
        <f t="shared" si="3"/>
        <v>0</v>
      </c>
      <c r="U51" s="83">
        <f t="shared" si="3"/>
        <v>0</v>
      </c>
      <c r="V51" s="83">
        <f t="shared" si="3"/>
        <v>0</v>
      </c>
      <c r="W51" s="83">
        <f t="shared" si="3"/>
        <v>0</v>
      </c>
      <c r="X51" s="83">
        <f t="shared" si="3"/>
        <v>0</v>
      </c>
      <c r="Y51" s="83">
        <f t="shared" si="3"/>
        <v>0</v>
      </c>
      <c r="Z51" s="83">
        <f t="shared" si="3"/>
        <v>0</v>
      </c>
      <c r="AA51" s="83">
        <f t="shared" si="3"/>
        <v>0</v>
      </c>
      <c r="AB51" s="83">
        <f t="shared" si="3"/>
        <v>0</v>
      </c>
      <c r="AC51" s="83">
        <f t="shared" si="3"/>
        <v>0</v>
      </c>
      <c r="AD51" s="83">
        <f t="shared" si="3"/>
        <v>0</v>
      </c>
      <c r="AE51" s="83">
        <f t="shared" si="3"/>
        <v>0</v>
      </c>
      <c r="AF51" s="35">
        <f>AVERAGE(B51:AE51)</f>
        <v>0</v>
      </c>
    </row>
    <row r="52" spans="1:32" ht="23.25">
      <c r="A52" s="9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45"/>
    </row>
    <row r="53" spans="1:32" ht="23.25">
      <c r="A53" s="9" t="s">
        <v>15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40" t="s">
        <v>29</v>
      </c>
    </row>
    <row r="54" spans="1:32" ht="23.25">
      <c r="A54" s="8" t="s">
        <v>4</v>
      </c>
      <c r="B54" s="137"/>
      <c r="C54" s="137"/>
      <c r="D54" s="137"/>
      <c r="E54" s="137"/>
      <c r="F54" s="137"/>
      <c r="G54" s="137"/>
      <c r="H54" s="137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35" t="e">
        <f>AVERAGE(B54:AE54)</f>
        <v>#DIV/0!</v>
      </c>
    </row>
    <row r="55" spans="1:32" ht="23.25">
      <c r="A55" s="8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45"/>
    </row>
    <row r="56" spans="1:32" ht="23.25">
      <c r="A56" s="8" t="s">
        <v>16</v>
      </c>
      <c r="B56" s="77">
        <f>SUM(B54,B51,B40,B25,B12)</f>
        <v>0</v>
      </c>
      <c r="C56" s="77">
        <f aca="true" t="shared" si="4" ref="C56:AE56">SUM(C54,C51,C40,C25,C12)</f>
        <v>0</v>
      </c>
      <c r="D56" s="77">
        <f t="shared" si="4"/>
        <v>0</v>
      </c>
      <c r="E56" s="77">
        <f t="shared" si="4"/>
        <v>0</v>
      </c>
      <c r="F56" s="77">
        <f t="shared" si="4"/>
        <v>0</v>
      </c>
      <c r="G56" s="77">
        <f t="shared" si="4"/>
        <v>0</v>
      </c>
      <c r="H56" s="77">
        <f t="shared" si="4"/>
        <v>0</v>
      </c>
      <c r="I56" s="77">
        <f t="shared" si="4"/>
        <v>0</v>
      </c>
      <c r="J56" s="77">
        <f t="shared" si="4"/>
        <v>0</v>
      </c>
      <c r="K56" s="77">
        <f t="shared" si="4"/>
        <v>0</v>
      </c>
      <c r="L56" s="77">
        <f t="shared" si="4"/>
        <v>0</v>
      </c>
      <c r="M56" s="77">
        <f t="shared" si="4"/>
        <v>0</v>
      </c>
      <c r="N56" s="77">
        <f t="shared" si="4"/>
        <v>0</v>
      </c>
      <c r="O56" s="77">
        <f t="shared" si="4"/>
        <v>0</v>
      </c>
      <c r="P56" s="77">
        <f t="shared" si="4"/>
        <v>0</v>
      </c>
      <c r="Q56" s="77">
        <f t="shared" si="4"/>
        <v>0</v>
      </c>
      <c r="R56" s="77">
        <f t="shared" si="4"/>
        <v>0</v>
      </c>
      <c r="S56" s="77">
        <f t="shared" si="4"/>
        <v>0</v>
      </c>
      <c r="T56" s="77">
        <f t="shared" si="4"/>
        <v>0</v>
      </c>
      <c r="U56" s="77">
        <f t="shared" si="4"/>
        <v>0</v>
      </c>
      <c r="V56" s="77">
        <f t="shared" si="4"/>
        <v>0</v>
      </c>
      <c r="W56" s="77">
        <f t="shared" si="4"/>
        <v>0</v>
      </c>
      <c r="X56" s="77">
        <f t="shared" si="4"/>
        <v>0</v>
      </c>
      <c r="Y56" s="77">
        <f t="shared" si="4"/>
        <v>0</v>
      </c>
      <c r="Z56" s="77">
        <f t="shared" si="4"/>
        <v>0</v>
      </c>
      <c r="AA56" s="77">
        <f t="shared" si="4"/>
        <v>0</v>
      </c>
      <c r="AB56" s="77">
        <f t="shared" si="4"/>
        <v>0</v>
      </c>
      <c r="AC56" s="77">
        <f t="shared" si="4"/>
        <v>0</v>
      </c>
      <c r="AD56" s="77">
        <f t="shared" si="4"/>
        <v>0</v>
      </c>
      <c r="AE56" s="77">
        <f t="shared" si="4"/>
        <v>0</v>
      </c>
      <c r="AF56" s="40">
        <f>AVERAGE(B56:AE56)</f>
        <v>0</v>
      </c>
    </row>
    <row r="57" spans="1:32" ht="23.2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40"/>
    </row>
    <row r="58" spans="1:32" ht="23.25">
      <c r="A58" s="8" t="s">
        <v>17</v>
      </c>
      <c r="B58" s="114">
        <f aca="true" t="shared" si="5" ref="B58:AE58">-SUM(B21+B23+B37+B38+B47+B49)</f>
        <v>0</v>
      </c>
      <c r="C58" s="114">
        <f t="shared" si="5"/>
        <v>0</v>
      </c>
      <c r="D58" s="114">
        <f t="shared" si="5"/>
        <v>0</v>
      </c>
      <c r="E58" s="114">
        <f t="shared" si="5"/>
        <v>0</v>
      </c>
      <c r="F58" s="114">
        <f t="shared" si="5"/>
        <v>0</v>
      </c>
      <c r="G58" s="114">
        <f t="shared" si="5"/>
        <v>0</v>
      </c>
      <c r="H58" s="114">
        <f t="shared" si="5"/>
        <v>0</v>
      </c>
      <c r="I58" s="114">
        <f t="shared" si="5"/>
        <v>0</v>
      </c>
      <c r="J58" s="114">
        <f t="shared" si="5"/>
        <v>0</v>
      </c>
      <c r="K58" s="114">
        <f t="shared" si="5"/>
        <v>0</v>
      </c>
      <c r="L58" s="114">
        <f t="shared" si="5"/>
        <v>0</v>
      </c>
      <c r="M58" s="114">
        <f t="shared" si="5"/>
        <v>0</v>
      </c>
      <c r="N58" s="114">
        <f t="shared" si="5"/>
        <v>0</v>
      </c>
      <c r="O58" s="114">
        <f t="shared" si="5"/>
        <v>0</v>
      </c>
      <c r="P58" s="114">
        <f t="shared" si="5"/>
        <v>0</v>
      </c>
      <c r="Q58" s="114">
        <f t="shared" si="5"/>
        <v>0</v>
      </c>
      <c r="R58" s="114">
        <f t="shared" si="5"/>
        <v>0</v>
      </c>
      <c r="S58" s="114">
        <f t="shared" si="5"/>
        <v>0</v>
      </c>
      <c r="T58" s="114">
        <f t="shared" si="5"/>
        <v>0</v>
      </c>
      <c r="U58" s="114">
        <f t="shared" si="5"/>
        <v>0</v>
      </c>
      <c r="V58" s="114">
        <f t="shared" si="5"/>
        <v>0</v>
      </c>
      <c r="W58" s="114">
        <f t="shared" si="5"/>
        <v>0</v>
      </c>
      <c r="X58" s="114">
        <f t="shared" si="5"/>
        <v>0</v>
      </c>
      <c r="Y58" s="114">
        <f t="shared" si="5"/>
        <v>0</v>
      </c>
      <c r="Z58" s="114">
        <f t="shared" si="5"/>
        <v>0</v>
      </c>
      <c r="AA58" s="114">
        <f t="shared" si="5"/>
        <v>0</v>
      </c>
      <c r="AB58" s="114">
        <f t="shared" si="5"/>
        <v>0</v>
      </c>
      <c r="AC58" s="114">
        <f t="shared" si="5"/>
        <v>0</v>
      </c>
      <c r="AD58" s="114">
        <f t="shared" si="5"/>
        <v>0</v>
      </c>
      <c r="AE58" s="114">
        <f t="shared" si="5"/>
        <v>0</v>
      </c>
      <c r="AF58" s="45"/>
    </row>
    <row r="59" spans="1:32" ht="23.25">
      <c r="A59" s="8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06" t="s">
        <v>29</v>
      </c>
    </row>
    <row r="60" spans="1:32" ht="24" thickBot="1">
      <c r="A60" s="9" t="s">
        <v>22</v>
      </c>
      <c r="B60" s="78">
        <f>B56-B58</f>
        <v>0</v>
      </c>
      <c r="C60" s="78">
        <f aca="true" t="shared" si="6" ref="C60:AE60">C56-C58</f>
        <v>0</v>
      </c>
      <c r="D60" s="78">
        <f t="shared" si="6"/>
        <v>0</v>
      </c>
      <c r="E60" s="78">
        <f t="shared" si="6"/>
        <v>0</v>
      </c>
      <c r="F60" s="78">
        <f t="shared" si="6"/>
        <v>0</v>
      </c>
      <c r="G60" s="78">
        <f t="shared" si="6"/>
        <v>0</v>
      </c>
      <c r="H60" s="78">
        <f t="shared" si="6"/>
        <v>0</v>
      </c>
      <c r="I60" s="78">
        <f t="shared" si="6"/>
        <v>0</v>
      </c>
      <c r="J60" s="78">
        <f t="shared" si="6"/>
        <v>0</v>
      </c>
      <c r="K60" s="78">
        <f t="shared" si="6"/>
        <v>0</v>
      </c>
      <c r="L60" s="78">
        <f t="shared" si="6"/>
        <v>0</v>
      </c>
      <c r="M60" s="78">
        <f t="shared" si="6"/>
        <v>0</v>
      </c>
      <c r="N60" s="78">
        <f t="shared" si="6"/>
        <v>0</v>
      </c>
      <c r="O60" s="78">
        <f t="shared" si="6"/>
        <v>0</v>
      </c>
      <c r="P60" s="78">
        <f t="shared" si="6"/>
        <v>0</v>
      </c>
      <c r="Q60" s="78">
        <f t="shared" si="6"/>
        <v>0</v>
      </c>
      <c r="R60" s="78">
        <f t="shared" si="6"/>
        <v>0</v>
      </c>
      <c r="S60" s="78">
        <f t="shared" si="6"/>
        <v>0</v>
      </c>
      <c r="T60" s="78">
        <f t="shared" si="6"/>
        <v>0</v>
      </c>
      <c r="U60" s="78">
        <f t="shared" si="6"/>
        <v>0</v>
      </c>
      <c r="V60" s="78">
        <f t="shared" si="6"/>
        <v>0</v>
      </c>
      <c r="W60" s="78">
        <f t="shared" si="6"/>
        <v>0</v>
      </c>
      <c r="X60" s="78">
        <f t="shared" si="6"/>
        <v>0</v>
      </c>
      <c r="Y60" s="78">
        <f t="shared" si="6"/>
        <v>0</v>
      </c>
      <c r="Z60" s="78">
        <f t="shared" si="6"/>
        <v>0</v>
      </c>
      <c r="AA60" s="78">
        <f t="shared" si="6"/>
        <v>0</v>
      </c>
      <c r="AB60" s="78">
        <f t="shared" si="6"/>
        <v>0</v>
      </c>
      <c r="AC60" s="78">
        <f t="shared" si="6"/>
        <v>0</v>
      </c>
      <c r="AD60" s="78">
        <f t="shared" si="6"/>
        <v>0</v>
      </c>
      <c r="AE60" s="78">
        <f t="shared" si="6"/>
        <v>0</v>
      </c>
      <c r="AF60" s="41">
        <f>AVERAGE(B60:AE60)</f>
        <v>0</v>
      </c>
    </row>
    <row r="61" spans="1:32" ht="23.2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44"/>
    </row>
    <row r="62" spans="1:32" ht="23.25">
      <c r="A62" s="8" t="s">
        <v>32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47"/>
    </row>
    <row r="63" spans="2:32" ht="23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3"/>
  <sheetViews>
    <sheetView zoomScale="55" zoomScaleNormal="5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2" width="8.88671875" style="15" customWidth="1"/>
    <col min="33" max="33" width="10.3359375" style="37" bestFit="1" customWidth="1"/>
    <col min="34" max="16384" width="8.88671875" style="15" customWidth="1"/>
  </cols>
  <sheetData>
    <row r="1" spans="1:33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4"/>
    </row>
    <row r="2" spans="1:33" ht="23.25">
      <c r="A2" s="1">
        <v>41244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4"/>
    </row>
    <row r="3" spans="1:33" ht="23.25">
      <c r="A3" s="3" t="s">
        <v>21</v>
      </c>
      <c r="Z3" s="4"/>
      <c r="AA3" s="3"/>
      <c r="AB3" s="4"/>
      <c r="AC3" s="4"/>
      <c r="AD3" s="4"/>
      <c r="AE3" s="4"/>
      <c r="AF3" s="4"/>
      <c r="AG3" s="38"/>
    </row>
    <row r="4" spans="1:36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31" t="s">
        <v>33</v>
      </c>
    </row>
    <row r="6" spans="1:33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22"/>
      <c r="AG7" s="36"/>
    </row>
    <row r="8" spans="1:33" ht="23.25">
      <c r="A8" s="8" t="s">
        <v>1</v>
      </c>
      <c r="B8" s="117"/>
      <c r="C8" s="117"/>
      <c r="D8" s="117"/>
      <c r="E8" s="117"/>
      <c r="F8" s="117"/>
      <c r="G8" s="117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45"/>
    </row>
    <row r="9" spans="1:33" ht="23.25">
      <c r="A9" s="8"/>
      <c r="B9" s="117"/>
      <c r="C9" s="117"/>
      <c r="D9" s="117"/>
      <c r="E9" s="117"/>
      <c r="F9" s="117"/>
      <c r="G9" s="11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45"/>
    </row>
    <row r="10" spans="1:33" ht="23.25">
      <c r="A10" s="8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45"/>
    </row>
    <row r="11" spans="1:33" ht="23.25">
      <c r="A11" s="8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06" t="s">
        <v>29</v>
      </c>
    </row>
    <row r="12" spans="1:33" ht="23.25">
      <c r="A12" s="8"/>
      <c r="B12" s="83">
        <f>SUM(B8:B10)</f>
        <v>0</v>
      </c>
      <c r="C12" s="83">
        <f aca="true" t="shared" si="0" ref="C12:AF12">SUM(C8:C10)</f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35">
        <f>AVERAGE(B12:AF12)</f>
        <v>0</v>
      </c>
    </row>
    <row r="13" spans="1:33" ht="23.25">
      <c r="A13" s="8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45"/>
    </row>
    <row r="14" spans="1:33" ht="23.25">
      <c r="A14" s="9" t="s">
        <v>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45"/>
    </row>
    <row r="15" spans="1:33" ht="23.25">
      <c r="A15" s="8" t="s">
        <v>19</v>
      </c>
      <c r="B15" s="126"/>
      <c r="C15" s="127"/>
      <c r="D15" s="127"/>
      <c r="E15" s="127"/>
      <c r="F15" s="127"/>
      <c r="G15" s="12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45"/>
    </row>
    <row r="16" spans="1:33" ht="23.25">
      <c r="A16" s="8"/>
      <c r="B16" s="126"/>
      <c r="C16" s="127"/>
      <c r="D16" s="127"/>
      <c r="E16" s="127"/>
      <c r="F16" s="127"/>
      <c r="G16" s="127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45"/>
    </row>
    <row r="17" spans="1:33" ht="23.25">
      <c r="A17" s="7" t="s">
        <v>28</v>
      </c>
      <c r="B17" s="123"/>
      <c r="C17" s="82"/>
      <c r="D17" s="82"/>
      <c r="E17" s="82"/>
      <c r="F17" s="82"/>
      <c r="G17" s="82"/>
      <c r="H17" s="123"/>
      <c r="I17" s="123"/>
      <c r="J17" s="123"/>
      <c r="K17" s="123"/>
      <c r="L17" s="123"/>
      <c r="M17" s="123"/>
      <c r="N17" s="123"/>
      <c r="O17" s="123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45"/>
    </row>
    <row r="18" spans="1:33" ht="23.25">
      <c r="A18" s="7"/>
      <c r="B18" s="123"/>
      <c r="C18" s="82"/>
      <c r="D18" s="82"/>
      <c r="E18" s="82"/>
      <c r="F18" s="82"/>
      <c r="G18" s="82"/>
      <c r="H18" s="123"/>
      <c r="I18" s="123"/>
      <c r="J18" s="123"/>
      <c r="K18" s="123"/>
      <c r="L18" s="123"/>
      <c r="M18" s="123"/>
      <c r="N18" s="123"/>
      <c r="O18" s="123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45"/>
    </row>
    <row r="19" spans="1:33" ht="23.25">
      <c r="A19" s="8" t="s">
        <v>5</v>
      </c>
      <c r="B19" s="123"/>
      <c r="C19" s="82"/>
      <c r="D19" s="82"/>
      <c r="E19" s="82"/>
      <c r="F19" s="82"/>
      <c r="G19" s="82"/>
      <c r="H19" s="123"/>
      <c r="I19" s="123"/>
      <c r="J19" s="123"/>
      <c r="K19" s="113"/>
      <c r="L19" s="123"/>
      <c r="M19" s="123"/>
      <c r="N19" s="123"/>
      <c r="O19" s="123"/>
      <c r="P19" s="123"/>
      <c r="Q19" s="123"/>
      <c r="R19" s="123"/>
      <c r="S19" s="11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45"/>
    </row>
    <row r="20" spans="1:33" ht="23.25">
      <c r="A20" s="8"/>
      <c r="B20" s="123"/>
      <c r="C20" s="82"/>
      <c r="D20" s="82"/>
      <c r="E20" s="82"/>
      <c r="F20" s="82"/>
      <c r="G20" s="82"/>
      <c r="H20" s="123"/>
      <c r="I20" s="123"/>
      <c r="J20" s="123"/>
      <c r="K20" s="113"/>
      <c r="L20" s="123"/>
      <c r="M20" s="123"/>
      <c r="N20" s="123"/>
      <c r="O20" s="123"/>
      <c r="P20" s="123"/>
      <c r="Q20" s="123"/>
      <c r="R20" s="123"/>
      <c r="S20" s="11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45"/>
    </row>
    <row r="21" spans="1:33" ht="23.25">
      <c r="A21" s="8" t="s">
        <v>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45"/>
    </row>
    <row r="22" spans="1:33" ht="23.25">
      <c r="A22" s="8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45"/>
    </row>
    <row r="23" spans="1:33" ht="23.25">
      <c r="A23" s="8" t="s">
        <v>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45"/>
    </row>
    <row r="24" spans="1:33" ht="23.25">
      <c r="A24" s="8"/>
      <c r="B24" s="135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06" t="s">
        <v>29</v>
      </c>
    </row>
    <row r="25" spans="1:33" ht="23.25">
      <c r="A25" s="8"/>
      <c r="B25" s="83">
        <f>SUM(B15:B23)</f>
        <v>0</v>
      </c>
      <c r="C25" s="83">
        <f aca="true" t="shared" si="1" ref="C25:AF25">SUM(C15:C23)</f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83">
        <f t="shared" si="1"/>
        <v>0</v>
      </c>
      <c r="AG25" s="35">
        <f>AVERAGE(B25:AF25)</f>
        <v>0</v>
      </c>
    </row>
    <row r="26" spans="1:33" ht="23.25">
      <c r="A26" s="8"/>
      <c r="B26" s="129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45"/>
    </row>
    <row r="27" spans="1:33" ht="23.25">
      <c r="A27" s="16" t="s">
        <v>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45"/>
    </row>
    <row r="28" spans="1:33" ht="23.25">
      <c r="A28" s="14" t="s">
        <v>9</v>
      </c>
      <c r="B28" s="12"/>
      <c r="C28" s="12"/>
      <c r="D28" s="12"/>
      <c r="E28" s="12"/>
      <c r="F28" s="12"/>
      <c r="G28" s="12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45"/>
    </row>
    <row r="29" spans="1:33" ht="23.25">
      <c r="A29" s="18" t="s">
        <v>28</v>
      </c>
      <c r="B29" s="130"/>
      <c r="C29" s="130"/>
      <c r="D29" s="130"/>
      <c r="E29" s="130"/>
      <c r="F29" s="130"/>
      <c r="G29" s="130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45"/>
    </row>
    <row r="30" spans="1:33" ht="23.25">
      <c r="A30" s="14" t="s">
        <v>10</v>
      </c>
      <c r="B30" s="130"/>
      <c r="C30" s="130"/>
      <c r="D30" s="130"/>
      <c r="E30" s="130"/>
      <c r="F30" s="130"/>
      <c r="G30" s="130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45"/>
    </row>
    <row r="31" spans="1:33" ht="23.25">
      <c r="A31" s="14" t="s">
        <v>25</v>
      </c>
      <c r="B31" s="131"/>
      <c r="C31" s="131"/>
      <c r="D31" s="131"/>
      <c r="E31" s="131"/>
      <c r="F31" s="131"/>
      <c r="G31" s="131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45"/>
    </row>
    <row r="32" spans="1:33" ht="23.25">
      <c r="A32" s="14" t="s">
        <v>24</v>
      </c>
      <c r="B32" s="133"/>
      <c r="C32" s="133"/>
      <c r="D32" s="133"/>
      <c r="E32" s="133"/>
      <c r="F32" s="133"/>
      <c r="G32" s="133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45"/>
    </row>
    <row r="33" spans="1:33" ht="23.25">
      <c r="A33" s="14" t="s">
        <v>26</v>
      </c>
      <c r="B33" s="131"/>
      <c r="C33" s="131"/>
      <c r="D33" s="131"/>
      <c r="E33" s="131"/>
      <c r="F33" s="131"/>
      <c r="G33" s="131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45"/>
    </row>
    <row r="34" spans="1:33" ht="23.25">
      <c r="A34" s="14" t="s">
        <v>27</v>
      </c>
      <c r="B34" s="131"/>
      <c r="C34" s="131"/>
      <c r="D34" s="131"/>
      <c r="E34" s="131"/>
      <c r="F34" s="131"/>
      <c r="G34" s="131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45"/>
    </row>
    <row r="35" spans="1:33" ht="23.25">
      <c r="A35" s="14" t="s">
        <v>18</v>
      </c>
      <c r="B35" s="131"/>
      <c r="C35" s="131"/>
      <c r="D35" s="131"/>
      <c r="E35" s="131"/>
      <c r="F35" s="131"/>
      <c r="G35" s="131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45"/>
    </row>
    <row r="36" spans="1:33" ht="23.25">
      <c r="A36" s="14" t="s">
        <v>5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34"/>
      <c r="Z36" s="134"/>
      <c r="AA36" s="134"/>
      <c r="AB36" s="134"/>
      <c r="AC36" s="134"/>
      <c r="AD36" s="134"/>
      <c r="AE36" s="134"/>
      <c r="AF36" s="134"/>
      <c r="AG36" s="45"/>
    </row>
    <row r="37" spans="1:33" ht="23.25">
      <c r="A37" s="14" t="s">
        <v>11</v>
      </c>
      <c r="B37" s="117"/>
      <c r="C37" s="117"/>
      <c r="D37" s="117"/>
      <c r="E37" s="117"/>
      <c r="F37" s="117"/>
      <c r="G37" s="117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45"/>
    </row>
    <row r="38" spans="1:33" ht="23.25">
      <c r="A38" s="14" t="s">
        <v>7</v>
      </c>
      <c r="B38" s="117"/>
      <c r="C38" s="117"/>
      <c r="D38" s="117"/>
      <c r="E38" s="117"/>
      <c r="F38" s="117"/>
      <c r="G38" s="117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45"/>
    </row>
    <row r="39" spans="1:33" ht="23.25">
      <c r="A39" s="14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06" t="s">
        <v>29</v>
      </c>
    </row>
    <row r="40" spans="1:33" ht="23.25">
      <c r="A40" s="8"/>
      <c r="B40" s="83">
        <f>SUM(B28+B29+B30+B35+B36+B37+B38)</f>
        <v>0</v>
      </c>
      <c r="C40" s="83">
        <f aca="true" t="shared" si="2" ref="C40:AF40">SUM(C28+C29+C30+C35+C36+C37+C38)</f>
        <v>0</v>
      </c>
      <c r="D40" s="83">
        <f t="shared" si="2"/>
        <v>0</v>
      </c>
      <c r="E40" s="83">
        <f t="shared" si="2"/>
        <v>0</v>
      </c>
      <c r="F40" s="83">
        <f t="shared" si="2"/>
        <v>0</v>
      </c>
      <c r="G40" s="83">
        <f t="shared" si="2"/>
        <v>0</v>
      </c>
      <c r="H40" s="83">
        <f t="shared" si="2"/>
        <v>0</v>
      </c>
      <c r="I40" s="83">
        <f t="shared" si="2"/>
        <v>0</v>
      </c>
      <c r="J40" s="83">
        <f t="shared" si="2"/>
        <v>0</v>
      </c>
      <c r="K40" s="83">
        <f t="shared" si="2"/>
        <v>0</v>
      </c>
      <c r="L40" s="83">
        <f t="shared" si="2"/>
        <v>0</v>
      </c>
      <c r="M40" s="83">
        <f t="shared" si="2"/>
        <v>0</v>
      </c>
      <c r="N40" s="83">
        <f t="shared" si="2"/>
        <v>0</v>
      </c>
      <c r="O40" s="83">
        <f t="shared" si="2"/>
        <v>0</v>
      </c>
      <c r="P40" s="83">
        <f t="shared" si="2"/>
        <v>0</v>
      </c>
      <c r="Q40" s="83">
        <f t="shared" si="2"/>
        <v>0</v>
      </c>
      <c r="R40" s="83">
        <f t="shared" si="2"/>
        <v>0</v>
      </c>
      <c r="S40" s="83">
        <f t="shared" si="2"/>
        <v>0</v>
      </c>
      <c r="T40" s="83">
        <f t="shared" si="2"/>
        <v>0</v>
      </c>
      <c r="U40" s="83">
        <f t="shared" si="2"/>
        <v>0</v>
      </c>
      <c r="V40" s="83">
        <f t="shared" si="2"/>
        <v>0</v>
      </c>
      <c r="W40" s="83">
        <f t="shared" si="2"/>
        <v>0</v>
      </c>
      <c r="X40" s="83">
        <f t="shared" si="2"/>
        <v>0</v>
      </c>
      <c r="Y40" s="83">
        <f t="shared" si="2"/>
        <v>0</v>
      </c>
      <c r="Z40" s="83">
        <f t="shared" si="2"/>
        <v>0</v>
      </c>
      <c r="AA40" s="83">
        <f t="shared" si="2"/>
        <v>0</v>
      </c>
      <c r="AB40" s="83">
        <f t="shared" si="2"/>
        <v>0</v>
      </c>
      <c r="AC40" s="83">
        <f t="shared" si="2"/>
        <v>0</v>
      </c>
      <c r="AD40" s="83">
        <f t="shared" si="2"/>
        <v>0</v>
      </c>
      <c r="AE40" s="83">
        <f t="shared" si="2"/>
        <v>0</v>
      </c>
      <c r="AF40" s="83">
        <f t="shared" si="2"/>
        <v>0</v>
      </c>
      <c r="AG40" s="35">
        <f>AVERAGE(B40:AF40)</f>
        <v>0</v>
      </c>
    </row>
    <row r="41" spans="1:33" ht="23.25">
      <c r="A41" s="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45"/>
    </row>
    <row r="42" spans="1:33" ht="23.25">
      <c r="A42" s="9" t="s">
        <v>12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45"/>
    </row>
    <row r="43" spans="1:33" ht="23.25">
      <c r="A43" s="8" t="s">
        <v>13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45"/>
    </row>
    <row r="44" spans="1:33" ht="23.25">
      <c r="A44" s="8" t="s">
        <v>31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45"/>
    </row>
    <row r="45" spans="1:33" ht="23.25">
      <c r="A45" s="8" t="s">
        <v>4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45"/>
    </row>
    <row r="46" spans="1:33" ht="23.25">
      <c r="A46" s="8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45"/>
    </row>
    <row r="47" spans="1:33" ht="23.25">
      <c r="A47" s="8" t="s">
        <v>14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45"/>
    </row>
    <row r="48" spans="1:33" ht="23.25">
      <c r="A48" s="8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45"/>
    </row>
    <row r="49" spans="1:33" ht="23.25">
      <c r="A49" s="8" t="s">
        <v>11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45"/>
    </row>
    <row r="50" spans="1:33" ht="23.25">
      <c r="A50" s="8"/>
      <c r="B50" s="136"/>
      <c r="C50" s="13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06" t="s">
        <v>29</v>
      </c>
    </row>
    <row r="51" spans="1:33" ht="23.25">
      <c r="A51" s="9"/>
      <c r="B51" s="83">
        <v>0</v>
      </c>
      <c r="C51" s="83">
        <f aca="true" t="shared" si="3" ref="C51:AF51">SUM(C43:C49)</f>
        <v>0</v>
      </c>
      <c r="D51" s="83">
        <f t="shared" si="3"/>
        <v>0</v>
      </c>
      <c r="E51" s="83">
        <f t="shared" si="3"/>
        <v>0</v>
      </c>
      <c r="F51" s="83">
        <f t="shared" si="3"/>
        <v>0</v>
      </c>
      <c r="G51" s="83">
        <f t="shared" si="3"/>
        <v>0</v>
      </c>
      <c r="H51" s="83">
        <f t="shared" si="3"/>
        <v>0</v>
      </c>
      <c r="I51" s="83">
        <f t="shared" si="3"/>
        <v>0</v>
      </c>
      <c r="J51" s="83">
        <f t="shared" si="3"/>
        <v>0</v>
      </c>
      <c r="K51" s="83">
        <f t="shared" si="3"/>
        <v>0</v>
      </c>
      <c r="L51" s="83">
        <f t="shared" si="3"/>
        <v>0</v>
      </c>
      <c r="M51" s="83">
        <f t="shared" si="3"/>
        <v>0</v>
      </c>
      <c r="N51" s="83">
        <f t="shared" si="3"/>
        <v>0</v>
      </c>
      <c r="O51" s="83">
        <f t="shared" si="3"/>
        <v>0</v>
      </c>
      <c r="P51" s="83">
        <f t="shared" si="3"/>
        <v>0</v>
      </c>
      <c r="Q51" s="83">
        <f t="shared" si="3"/>
        <v>0</v>
      </c>
      <c r="R51" s="83">
        <f t="shared" si="3"/>
        <v>0</v>
      </c>
      <c r="S51" s="83">
        <f t="shared" si="3"/>
        <v>0</v>
      </c>
      <c r="T51" s="83">
        <f t="shared" si="3"/>
        <v>0</v>
      </c>
      <c r="U51" s="83">
        <f t="shared" si="3"/>
        <v>0</v>
      </c>
      <c r="V51" s="83">
        <f t="shared" si="3"/>
        <v>0</v>
      </c>
      <c r="W51" s="83">
        <f t="shared" si="3"/>
        <v>0</v>
      </c>
      <c r="X51" s="83">
        <f t="shared" si="3"/>
        <v>0</v>
      </c>
      <c r="Y51" s="83">
        <f t="shared" si="3"/>
        <v>0</v>
      </c>
      <c r="Z51" s="83">
        <f t="shared" si="3"/>
        <v>0</v>
      </c>
      <c r="AA51" s="83">
        <f t="shared" si="3"/>
        <v>0</v>
      </c>
      <c r="AB51" s="83">
        <f t="shared" si="3"/>
        <v>0</v>
      </c>
      <c r="AC51" s="83">
        <f t="shared" si="3"/>
        <v>0</v>
      </c>
      <c r="AD51" s="83">
        <f t="shared" si="3"/>
        <v>0</v>
      </c>
      <c r="AE51" s="83">
        <f t="shared" si="3"/>
        <v>0</v>
      </c>
      <c r="AF51" s="83">
        <f t="shared" si="3"/>
        <v>0</v>
      </c>
      <c r="AG51" s="35">
        <f>AVERAGE(B51:AF51)</f>
        <v>0</v>
      </c>
    </row>
    <row r="52" spans="1:33" ht="23.25">
      <c r="A52" s="9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45"/>
    </row>
    <row r="53" spans="1:33" ht="23.25">
      <c r="A53" s="9" t="s">
        <v>15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40" t="s">
        <v>29</v>
      </c>
    </row>
    <row r="54" spans="1:33" ht="23.25">
      <c r="A54" s="8" t="s">
        <v>4</v>
      </c>
      <c r="B54" s="137"/>
      <c r="C54" s="137"/>
      <c r="D54" s="137"/>
      <c r="E54" s="137"/>
      <c r="F54" s="137"/>
      <c r="G54" s="137"/>
      <c r="H54" s="137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35" t="e">
        <f>AVERAGE(B54:AF54)</f>
        <v>#DIV/0!</v>
      </c>
    </row>
    <row r="55" spans="1:33" ht="23.25">
      <c r="A55" s="8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45"/>
    </row>
    <row r="56" spans="1:33" ht="23.25">
      <c r="A56" s="8" t="s">
        <v>16</v>
      </c>
      <c r="B56" s="77">
        <f>SUM(B54,B51,B40,B25,B12)</f>
        <v>0</v>
      </c>
      <c r="C56" s="77">
        <f aca="true" t="shared" si="4" ref="C56:AF56">SUM(C54,C51,C40,C25,C12)</f>
        <v>0</v>
      </c>
      <c r="D56" s="77">
        <f t="shared" si="4"/>
        <v>0</v>
      </c>
      <c r="E56" s="77">
        <f t="shared" si="4"/>
        <v>0</v>
      </c>
      <c r="F56" s="77">
        <f t="shared" si="4"/>
        <v>0</v>
      </c>
      <c r="G56" s="77">
        <f t="shared" si="4"/>
        <v>0</v>
      </c>
      <c r="H56" s="77">
        <f t="shared" si="4"/>
        <v>0</v>
      </c>
      <c r="I56" s="77">
        <f t="shared" si="4"/>
        <v>0</v>
      </c>
      <c r="J56" s="77">
        <f t="shared" si="4"/>
        <v>0</v>
      </c>
      <c r="K56" s="77">
        <f t="shared" si="4"/>
        <v>0</v>
      </c>
      <c r="L56" s="77">
        <f t="shared" si="4"/>
        <v>0</v>
      </c>
      <c r="M56" s="77">
        <f t="shared" si="4"/>
        <v>0</v>
      </c>
      <c r="N56" s="77">
        <f t="shared" si="4"/>
        <v>0</v>
      </c>
      <c r="O56" s="77">
        <f t="shared" si="4"/>
        <v>0</v>
      </c>
      <c r="P56" s="77">
        <f t="shared" si="4"/>
        <v>0</v>
      </c>
      <c r="Q56" s="77">
        <f t="shared" si="4"/>
        <v>0</v>
      </c>
      <c r="R56" s="77">
        <f t="shared" si="4"/>
        <v>0</v>
      </c>
      <c r="S56" s="77">
        <f t="shared" si="4"/>
        <v>0</v>
      </c>
      <c r="T56" s="77">
        <f t="shared" si="4"/>
        <v>0</v>
      </c>
      <c r="U56" s="77">
        <f t="shared" si="4"/>
        <v>0</v>
      </c>
      <c r="V56" s="77">
        <f t="shared" si="4"/>
        <v>0</v>
      </c>
      <c r="W56" s="77">
        <f t="shared" si="4"/>
        <v>0</v>
      </c>
      <c r="X56" s="77">
        <f t="shared" si="4"/>
        <v>0</v>
      </c>
      <c r="Y56" s="77">
        <f t="shared" si="4"/>
        <v>0</v>
      </c>
      <c r="Z56" s="77">
        <f t="shared" si="4"/>
        <v>0</v>
      </c>
      <c r="AA56" s="77">
        <f t="shared" si="4"/>
        <v>0</v>
      </c>
      <c r="AB56" s="77">
        <f t="shared" si="4"/>
        <v>0</v>
      </c>
      <c r="AC56" s="77">
        <f t="shared" si="4"/>
        <v>0</v>
      </c>
      <c r="AD56" s="77">
        <f t="shared" si="4"/>
        <v>0</v>
      </c>
      <c r="AE56" s="77">
        <f t="shared" si="4"/>
        <v>0</v>
      </c>
      <c r="AF56" s="77">
        <f t="shared" si="4"/>
        <v>0</v>
      </c>
      <c r="AG56" s="40">
        <f>AVERAGE(B56:AF56)</f>
        <v>0</v>
      </c>
    </row>
    <row r="57" spans="1:33" ht="23.2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40"/>
    </row>
    <row r="58" spans="1:33" ht="23.25">
      <c r="A58" s="8" t="s">
        <v>17</v>
      </c>
      <c r="B58" s="114">
        <f aca="true" t="shared" si="5" ref="B58:AF58">-SUM(B21+B23+B37+B38+B47+B49)</f>
        <v>0</v>
      </c>
      <c r="C58" s="114">
        <f t="shared" si="5"/>
        <v>0</v>
      </c>
      <c r="D58" s="114">
        <f t="shared" si="5"/>
        <v>0</v>
      </c>
      <c r="E58" s="114">
        <f t="shared" si="5"/>
        <v>0</v>
      </c>
      <c r="F58" s="114">
        <f t="shared" si="5"/>
        <v>0</v>
      </c>
      <c r="G58" s="114">
        <f t="shared" si="5"/>
        <v>0</v>
      </c>
      <c r="H58" s="114">
        <f t="shared" si="5"/>
        <v>0</v>
      </c>
      <c r="I58" s="114">
        <f t="shared" si="5"/>
        <v>0</v>
      </c>
      <c r="J58" s="114">
        <f t="shared" si="5"/>
        <v>0</v>
      </c>
      <c r="K58" s="114">
        <f t="shared" si="5"/>
        <v>0</v>
      </c>
      <c r="L58" s="114">
        <f t="shared" si="5"/>
        <v>0</v>
      </c>
      <c r="M58" s="114">
        <f t="shared" si="5"/>
        <v>0</v>
      </c>
      <c r="N58" s="114">
        <f t="shared" si="5"/>
        <v>0</v>
      </c>
      <c r="O58" s="114">
        <f t="shared" si="5"/>
        <v>0</v>
      </c>
      <c r="P58" s="114">
        <f t="shared" si="5"/>
        <v>0</v>
      </c>
      <c r="Q58" s="114">
        <f t="shared" si="5"/>
        <v>0</v>
      </c>
      <c r="R58" s="114">
        <f t="shared" si="5"/>
        <v>0</v>
      </c>
      <c r="S58" s="114">
        <f t="shared" si="5"/>
        <v>0</v>
      </c>
      <c r="T58" s="114">
        <f t="shared" si="5"/>
        <v>0</v>
      </c>
      <c r="U58" s="114">
        <f t="shared" si="5"/>
        <v>0</v>
      </c>
      <c r="V58" s="114">
        <f t="shared" si="5"/>
        <v>0</v>
      </c>
      <c r="W58" s="114">
        <f t="shared" si="5"/>
        <v>0</v>
      </c>
      <c r="X58" s="114">
        <f t="shared" si="5"/>
        <v>0</v>
      </c>
      <c r="Y58" s="114">
        <f t="shared" si="5"/>
        <v>0</v>
      </c>
      <c r="Z58" s="114">
        <f t="shared" si="5"/>
        <v>0</v>
      </c>
      <c r="AA58" s="114">
        <f t="shared" si="5"/>
        <v>0</v>
      </c>
      <c r="AB58" s="114">
        <f t="shared" si="5"/>
        <v>0</v>
      </c>
      <c r="AC58" s="114">
        <f t="shared" si="5"/>
        <v>0</v>
      </c>
      <c r="AD58" s="114">
        <f t="shared" si="5"/>
        <v>0</v>
      </c>
      <c r="AE58" s="114">
        <f t="shared" si="5"/>
        <v>0</v>
      </c>
      <c r="AF58" s="114">
        <f t="shared" si="5"/>
        <v>0</v>
      </c>
      <c r="AG58" s="45"/>
    </row>
    <row r="59" spans="1:33" ht="23.25">
      <c r="A59" s="8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06" t="s">
        <v>29</v>
      </c>
    </row>
    <row r="60" spans="1:33" ht="24" thickBot="1">
      <c r="A60" s="9" t="s">
        <v>22</v>
      </c>
      <c r="B60" s="78">
        <f>B56-B58</f>
        <v>0</v>
      </c>
      <c r="C60" s="78">
        <f aca="true" t="shared" si="6" ref="C60:AF60">C56-C58</f>
        <v>0</v>
      </c>
      <c r="D60" s="78">
        <f t="shared" si="6"/>
        <v>0</v>
      </c>
      <c r="E60" s="78">
        <f t="shared" si="6"/>
        <v>0</v>
      </c>
      <c r="F60" s="78">
        <f t="shared" si="6"/>
        <v>0</v>
      </c>
      <c r="G60" s="78">
        <f t="shared" si="6"/>
        <v>0</v>
      </c>
      <c r="H60" s="78">
        <f t="shared" si="6"/>
        <v>0</v>
      </c>
      <c r="I60" s="78">
        <f t="shared" si="6"/>
        <v>0</v>
      </c>
      <c r="J60" s="78">
        <f t="shared" si="6"/>
        <v>0</v>
      </c>
      <c r="K60" s="78">
        <f t="shared" si="6"/>
        <v>0</v>
      </c>
      <c r="L60" s="78">
        <f t="shared" si="6"/>
        <v>0</v>
      </c>
      <c r="M60" s="78">
        <f t="shared" si="6"/>
        <v>0</v>
      </c>
      <c r="N60" s="78">
        <f t="shared" si="6"/>
        <v>0</v>
      </c>
      <c r="O60" s="78">
        <f t="shared" si="6"/>
        <v>0</v>
      </c>
      <c r="P60" s="78">
        <f t="shared" si="6"/>
        <v>0</v>
      </c>
      <c r="Q60" s="78">
        <f t="shared" si="6"/>
        <v>0</v>
      </c>
      <c r="R60" s="78">
        <f t="shared" si="6"/>
        <v>0</v>
      </c>
      <c r="S60" s="78">
        <f t="shared" si="6"/>
        <v>0</v>
      </c>
      <c r="T60" s="78">
        <f t="shared" si="6"/>
        <v>0</v>
      </c>
      <c r="U60" s="78">
        <f t="shared" si="6"/>
        <v>0</v>
      </c>
      <c r="V60" s="78">
        <f t="shared" si="6"/>
        <v>0</v>
      </c>
      <c r="W60" s="78">
        <f t="shared" si="6"/>
        <v>0</v>
      </c>
      <c r="X60" s="78">
        <f t="shared" si="6"/>
        <v>0</v>
      </c>
      <c r="Y60" s="78">
        <f t="shared" si="6"/>
        <v>0</v>
      </c>
      <c r="Z60" s="78">
        <f t="shared" si="6"/>
        <v>0</v>
      </c>
      <c r="AA60" s="78">
        <f t="shared" si="6"/>
        <v>0</v>
      </c>
      <c r="AB60" s="78">
        <f t="shared" si="6"/>
        <v>0</v>
      </c>
      <c r="AC60" s="78">
        <f t="shared" si="6"/>
        <v>0</v>
      </c>
      <c r="AD60" s="78">
        <f t="shared" si="6"/>
        <v>0</v>
      </c>
      <c r="AE60" s="78">
        <f t="shared" si="6"/>
        <v>0</v>
      </c>
      <c r="AF60" s="78">
        <f t="shared" si="6"/>
        <v>0</v>
      </c>
      <c r="AG60" s="41">
        <f>AVERAGE(B60:AF60)</f>
        <v>0</v>
      </c>
    </row>
    <row r="61" spans="1:33" ht="23.2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44"/>
    </row>
    <row r="62" spans="1:33" ht="23.25">
      <c r="A62" s="8" t="s">
        <v>32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17"/>
      <c r="AG62" s="47"/>
    </row>
    <row r="63" spans="2:33" ht="23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zoomScale="55" zoomScaleNormal="55" zoomScalePageLayoutView="0" workbookViewId="0" topLeftCell="A1">
      <pane xSplit="1" ySplit="5" topLeftCell="P3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" sqref="A2"/>
    </sheetView>
  </sheetViews>
  <sheetFormatPr defaultColWidth="8.88671875" defaultRowHeight="24" customHeight="1"/>
  <cols>
    <col min="1" max="1" width="32.6640625" style="15" customWidth="1"/>
    <col min="2" max="30" width="9.77734375" style="15" customWidth="1"/>
    <col min="31" max="31" width="10.77734375" style="37" customWidth="1"/>
    <col min="32" max="16384" width="8.88671875" style="15" customWidth="1"/>
  </cols>
  <sheetData>
    <row r="1" spans="1:32" ht="24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4"/>
      <c r="AF1" s="2"/>
    </row>
    <row r="2" spans="1:32" ht="24" customHeight="1">
      <c r="A2" s="1">
        <v>40940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04"/>
      <c r="AF2" s="2"/>
    </row>
    <row r="3" spans="1:32" ht="24" customHeight="1">
      <c r="A3" s="3" t="s">
        <v>21</v>
      </c>
      <c r="Z3" s="4"/>
      <c r="AA3" s="3"/>
      <c r="AB3" s="4"/>
      <c r="AC3" s="4"/>
      <c r="AD3" s="4"/>
      <c r="AE3" s="38"/>
      <c r="AF3" s="2"/>
    </row>
    <row r="4" spans="1:32" ht="24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30"/>
      <c r="AF4" s="7"/>
    </row>
    <row r="5" spans="1:32" ht="24" customHeight="1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31"/>
      <c r="AF5" s="2"/>
    </row>
    <row r="6" spans="1:32" ht="24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32"/>
      <c r="AF6" s="3"/>
    </row>
    <row r="7" spans="1:32" ht="24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32"/>
      <c r="AF7" s="5"/>
    </row>
    <row r="8" spans="1:32" ht="24" customHeight="1">
      <c r="A8" s="8" t="s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"/>
      <c r="AB8" s="11"/>
      <c r="AC8" s="11"/>
      <c r="AD8" s="11"/>
      <c r="AE8" s="33"/>
      <c r="AF8" s="6"/>
    </row>
    <row r="9" spans="1:31" ht="24" customHeight="1">
      <c r="A9" s="8"/>
      <c r="B9" s="75"/>
      <c r="C9" s="75"/>
      <c r="D9" s="75"/>
      <c r="E9" s="75"/>
      <c r="F9" s="75"/>
      <c r="G9" s="75"/>
      <c r="H9" s="75"/>
      <c r="I9" s="75"/>
      <c r="J9" s="75"/>
      <c r="K9" s="76"/>
      <c r="L9" s="75"/>
      <c r="M9" s="75"/>
      <c r="N9" s="75"/>
      <c r="O9" s="75"/>
      <c r="P9" s="75"/>
      <c r="Q9" s="75"/>
      <c r="R9" s="75"/>
      <c r="S9" s="76"/>
      <c r="T9" s="75"/>
      <c r="U9" s="75"/>
      <c r="V9" s="75"/>
      <c r="W9" s="75"/>
      <c r="X9" s="75"/>
      <c r="Y9" s="75"/>
      <c r="Z9" s="11"/>
      <c r="AA9" s="11"/>
      <c r="AB9" s="11"/>
      <c r="AC9" s="11"/>
      <c r="AD9" s="11"/>
      <c r="AE9" s="33"/>
    </row>
    <row r="10" spans="1:31" ht="24" customHeight="1">
      <c r="A10" s="8" t="s">
        <v>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11"/>
      <c r="AA10" s="11"/>
      <c r="AB10" s="11"/>
      <c r="AC10" s="11"/>
      <c r="AD10" s="11"/>
      <c r="AE10" s="40"/>
    </row>
    <row r="11" spans="1:32" ht="24" customHeight="1">
      <c r="A11" s="8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 t="s">
        <v>29</v>
      </c>
      <c r="AF11" s="9"/>
    </row>
    <row r="12" spans="1:31" ht="24" customHeight="1">
      <c r="A12" s="8"/>
      <c r="B12" s="83">
        <f aca="true" t="shared" si="0" ref="B12:AD12">SUM(B8:B10)</f>
        <v>0</v>
      </c>
      <c r="C12" s="83">
        <f t="shared" si="0"/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35">
        <f>AVERAGE(B12:AC12)</f>
        <v>0</v>
      </c>
    </row>
    <row r="13" spans="1:31" ht="24" customHeight="1">
      <c r="A13" s="9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40"/>
    </row>
    <row r="14" spans="1:31" ht="24" customHeight="1">
      <c r="A14" s="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9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40"/>
    </row>
    <row r="15" spans="1:31" ht="24" customHeight="1">
      <c r="A15" s="8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  <c r="AA15" s="81"/>
      <c r="AB15" s="81"/>
      <c r="AC15" s="81"/>
      <c r="AD15" s="81"/>
      <c r="AE15" s="40"/>
    </row>
    <row r="16" spans="1:31" ht="24" customHeight="1">
      <c r="A16" s="8"/>
      <c r="B16" s="82"/>
      <c r="C16" s="82"/>
      <c r="D16" s="82"/>
      <c r="E16" s="82"/>
      <c r="F16" s="82"/>
      <c r="G16" s="82"/>
      <c r="H16" s="82"/>
      <c r="I16" s="8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  <c r="AA16" s="81"/>
      <c r="AB16" s="81"/>
      <c r="AC16" s="81"/>
      <c r="AD16" s="81"/>
      <c r="AE16" s="40"/>
    </row>
    <row r="17" spans="1:31" ht="24" customHeight="1">
      <c r="A17" s="7" t="s">
        <v>28</v>
      </c>
      <c r="B17" s="82"/>
      <c r="C17" s="82"/>
      <c r="D17" s="82"/>
      <c r="E17" s="82"/>
      <c r="F17" s="82"/>
      <c r="G17" s="82"/>
      <c r="H17" s="82"/>
      <c r="I17" s="8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  <c r="AA17" s="81"/>
      <c r="AB17" s="81"/>
      <c r="AC17" s="81"/>
      <c r="AD17" s="81"/>
      <c r="AE17" s="40"/>
    </row>
    <row r="18" spans="1:31" ht="24" customHeight="1">
      <c r="A18" s="8"/>
      <c r="B18" s="82"/>
      <c r="C18" s="82"/>
      <c r="D18" s="82"/>
      <c r="E18" s="82"/>
      <c r="F18" s="82"/>
      <c r="G18" s="82"/>
      <c r="H18" s="82"/>
      <c r="I18" s="8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  <c r="AA18" s="81"/>
      <c r="AB18" s="81"/>
      <c r="AC18" s="81"/>
      <c r="AD18" s="81"/>
      <c r="AE18" s="40"/>
    </row>
    <row r="19" spans="1:31" ht="24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81"/>
      <c r="AB19" s="81"/>
      <c r="AC19" s="81"/>
      <c r="AD19" s="81"/>
      <c r="AE19" s="40"/>
    </row>
    <row r="20" spans="1:31" ht="24" customHeight="1">
      <c r="A20" s="8"/>
      <c r="B20" s="82"/>
      <c r="C20" s="82"/>
      <c r="D20" s="82"/>
      <c r="E20" s="82"/>
      <c r="F20" s="82"/>
      <c r="G20" s="82"/>
      <c r="H20" s="82"/>
      <c r="I20" s="8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1"/>
      <c r="AA20" s="81"/>
      <c r="AB20" s="81"/>
      <c r="AC20" s="81"/>
      <c r="AD20" s="81"/>
      <c r="AE20" s="40"/>
    </row>
    <row r="21" spans="1:31" ht="24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81"/>
      <c r="AB21" s="81"/>
      <c r="AC21" s="81"/>
      <c r="AD21" s="81"/>
      <c r="AE21" s="40"/>
    </row>
    <row r="22" spans="1:31" ht="24" customHeight="1">
      <c r="A22" s="8"/>
      <c r="B22" s="82"/>
      <c r="C22" s="82"/>
      <c r="D22" s="82"/>
      <c r="E22" s="82"/>
      <c r="F22" s="82"/>
      <c r="G22" s="82"/>
      <c r="H22" s="82"/>
      <c r="I22" s="8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81"/>
      <c r="AB22" s="81"/>
      <c r="AC22" s="81"/>
      <c r="AD22" s="81"/>
      <c r="AE22" s="40"/>
    </row>
    <row r="23" spans="1:31" ht="24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  <c r="AA23" s="81"/>
      <c r="AB23" s="81"/>
      <c r="AC23" s="81"/>
      <c r="AD23" s="81"/>
      <c r="AE23" s="40"/>
    </row>
    <row r="24" spans="1:32" ht="24" customHeight="1">
      <c r="A24" s="8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6" t="s">
        <v>29</v>
      </c>
      <c r="AF24" s="9"/>
    </row>
    <row r="25" spans="1:31" ht="24" customHeight="1">
      <c r="A25" s="8"/>
      <c r="B25" s="83">
        <f aca="true" t="shared" si="1" ref="B25:AD25">SUM(B15:B24)</f>
        <v>0</v>
      </c>
      <c r="C25" s="83">
        <f t="shared" si="1"/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35">
        <f>AVERAGE(B25:AC25)</f>
        <v>0</v>
      </c>
    </row>
    <row r="26" spans="1:31" ht="24" customHeight="1">
      <c r="A26" s="16" t="s">
        <v>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40"/>
    </row>
    <row r="27" spans="1:31" ht="24" customHeight="1">
      <c r="A27" s="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40"/>
    </row>
    <row r="28" spans="1:31" ht="24" customHeight="1">
      <c r="A28" s="14" t="s">
        <v>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22"/>
      <c r="AB28" s="22"/>
      <c r="AC28" s="22"/>
      <c r="AD28" s="22"/>
      <c r="AE28" s="40"/>
    </row>
    <row r="29" spans="1:31" ht="24" customHeight="1">
      <c r="A29" s="14" t="s">
        <v>10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22"/>
      <c r="AB29" s="22"/>
      <c r="AC29" s="22"/>
      <c r="AD29" s="22"/>
      <c r="AE29" s="40"/>
    </row>
    <row r="30" spans="1:31" ht="24" customHeight="1">
      <c r="A30" s="14" t="s">
        <v>25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  <c r="AB30" s="85"/>
      <c r="AC30" s="85"/>
      <c r="AD30" s="85"/>
      <c r="AE30" s="40"/>
    </row>
    <row r="31" spans="1:31" ht="24" customHeight="1">
      <c r="A31" s="14" t="s">
        <v>24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6"/>
      <c r="AB31" s="86"/>
      <c r="AC31" s="86"/>
      <c r="AD31" s="86"/>
      <c r="AE31" s="40"/>
    </row>
    <row r="32" spans="1:31" ht="24" customHeight="1">
      <c r="A32" s="14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6"/>
      <c r="AB32" s="86"/>
      <c r="AC32" s="86"/>
      <c r="AD32" s="86"/>
      <c r="AE32" s="40"/>
    </row>
    <row r="33" spans="1:31" ht="24" customHeight="1">
      <c r="A33" s="14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6"/>
      <c r="AB33" s="86"/>
      <c r="AC33" s="86"/>
      <c r="AD33" s="86"/>
      <c r="AE33" s="40"/>
    </row>
    <row r="34" spans="1:32" ht="24" customHeight="1">
      <c r="A34" s="14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22"/>
      <c r="AB34" s="22"/>
      <c r="AC34" s="22"/>
      <c r="AD34" s="22"/>
      <c r="AE34" s="40"/>
      <c r="AF34" s="9"/>
    </row>
    <row r="35" spans="1:31" ht="24" customHeight="1">
      <c r="A35" s="14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7"/>
      <c r="AB35" s="87"/>
      <c r="AC35" s="87"/>
      <c r="AD35" s="87"/>
      <c r="AE35" s="40"/>
    </row>
    <row r="36" spans="1:31" ht="24" customHeight="1">
      <c r="A36" s="14" t="s">
        <v>11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22"/>
      <c r="AB36" s="22"/>
      <c r="AC36" s="22"/>
      <c r="AD36" s="22"/>
      <c r="AE36" s="40"/>
    </row>
    <row r="37" spans="1:31" ht="24" customHeight="1">
      <c r="A37" s="14" t="s">
        <v>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23"/>
      <c r="AB37" s="23"/>
      <c r="AC37" s="23"/>
      <c r="AD37" s="26"/>
      <c r="AE37" s="40"/>
    </row>
    <row r="38" spans="1:31" ht="24" customHeight="1">
      <c r="A38" s="8"/>
      <c r="B38" s="76"/>
      <c r="C38" s="76"/>
      <c r="D38" s="77"/>
      <c r="E38" s="76"/>
      <c r="F38" s="77"/>
      <c r="G38" s="77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106" t="s">
        <v>29</v>
      </c>
    </row>
    <row r="39" spans="1:31" ht="24" customHeight="1">
      <c r="A39" s="8"/>
      <c r="B39" s="83">
        <f aca="true" t="shared" si="2" ref="B39:AD39">SUM(B28+B34+B35+B36+B37)</f>
        <v>0</v>
      </c>
      <c r="C39" s="83">
        <f t="shared" si="2"/>
        <v>0</v>
      </c>
      <c r="D39" s="83">
        <f t="shared" si="2"/>
        <v>0</v>
      </c>
      <c r="E39" s="83">
        <f t="shared" si="2"/>
        <v>0</v>
      </c>
      <c r="F39" s="83">
        <f t="shared" si="2"/>
        <v>0</v>
      </c>
      <c r="G39" s="83">
        <f t="shared" si="2"/>
        <v>0</v>
      </c>
      <c r="H39" s="83">
        <f t="shared" si="2"/>
        <v>0</v>
      </c>
      <c r="I39" s="83">
        <f t="shared" si="2"/>
        <v>0</v>
      </c>
      <c r="J39" s="83">
        <f t="shared" si="2"/>
        <v>0</v>
      </c>
      <c r="K39" s="83">
        <f t="shared" si="2"/>
        <v>0</v>
      </c>
      <c r="L39" s="83">
        <f t="shared" si="2"/>
        <v>0</v>
      </c>
      <c r="M39" s="83">
        <f t="shared" si="2"/>
        <v>0</v>
      </c>
      <c r="N39" s="83">
        <f t="shared" si="2"/>
        <v>0</v>
      </c>
      <c r="O39" s="83">
        <f t="shared" si="2"/>
        <v>0</v>
      </c>
      <c r="P39" s="83">
        <f t="shared" si="2"/>
        <v>0</v>
      </c>
      <c r="Q39" s="83">
        <f t="shared" si="2"/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35">
        <f>AVERAGE(B39:AC39)</f>
        <v>0</v>
      </c>
    </row>
    <row r="40" spans="1:31" ht="24" customHeight="1">
      <c r="A40" s="9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40"/>
    </row>
    <row r="41" spans="1:31" ht="24" customHeight="1">
      <c r="A41" s="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40"/>
    </row>
    <row r="42" spans="1:31" ht="24" customHeight="1">
      <c r="A42" s="8" t="s">
        <v>13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40"/>
    </row>
    <row r="43" spans="1:31" ht="24" customHeight="1">
      <c r="A43" s="8" t="s">
        <v>31</v>
      </c>
      <c r="B43" s="42"/>
      <c r="C43" s="42"/>
      <c r="D43" s="42"/>
      <c r="E43" s="42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6"/>
      <c r="AD43" s="76"/>
      <c r="AE43" s="40">
        <f>SUM(B43:AC43)</f>
        <v>0</v>
      </c>
    </row>
    <row r="44" spans="1:31" ht="24" customHeight="1">
      <c r="A44" s="8" t="s">
        <v>4</v>
      </c>
      <c r="B44" s="42"/>
      <c r="C44" s="42"/>
      <c r="D44" s="42"/>
      <c r="E44" s="42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76"/>
      <c r="AD44" s="76"/>
      <c r="AE44" s="40"/>
    </row>
    <row r="45" spans="1:31" ht="24" customHeight="1">
      <c r="A45" s="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40"/>
    </row>
    <row r="46" spans="1:31" ht="24" customHeight="1">
      <c r="A46" s="8" t="s">
        <v>14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40"/>
    </row>
    <row r="47" spans="1:31" ht="24" customHeight="1">
      <c r="A47" s="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40"/>
    </row>
    <row r="48" spans="1:31" ht="24" customHeight="1">
      <c r="A48" s="8" t="s">
        <v>11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76"/>
      <c r="X48" s="76"/>
      <c r="Y48" s="76"/>
      <c r="Z48" s="76"/>
      <c r="AA48" s="76"/>
      <c r="AB48" s="76"/>
      <c r="AC48" s="76"/>
      <c r="AD48" s="76"/>
      <c r="AE48" s="40"/>
    </row>
    <row r="49" spans="1:31" ht="24" customHeight="1">
      <c r="A49" s="8"/>
      <c r="B49" s="89"/>
      <c r="C49" s="89"/>
      <c r="D49" s="77"/>
      <c r="E49" s="76"/>
      <c r="F49" s="77"/>
      <c r="G49" s="77"/>
      <c r="H49" s="77"/>
      <c r="I49" s="76"/>
      <c r="J49" s="76"/>
      <c r="K49" s="77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105"/>
      <c r="X49" s="105"/>
      <c r="Y49" s="105"/>
      <c r="Z49" s="105"/>
      <c r="AA49" s="105"/>
      <c r="AB49" s="105"/>
      <c r="AC49" s="105"/>
      <c r="AD49" s="105"/>
      <c r="AE49" s="106" t="s">
        <v>29</v>
      </c>
    </row>
    <row r="50" spans="1:32" ht="24" customHeight="1">
      <c r="A50" s="8"/>
      <c r="B50" s="83">
        <f aca="true" t="shared" si="3" ref="B50:AD50">SUM(B42:B48)</f>
        <v>0</v>
      </c>
      <c r="C50" s="83">
        <f t="shared" si="3"/>
        <v>0</v>
      </c>
      <c r="D50" s="83">
        <f t="shared" si="3"/>
        <v>0</v>
      </c>
      <c r="E50" s="83">
        <f t="shared" si="3"/>
        <v>0</v>
      </c>
      <c r="F50" s="83">
        <f t="shared" si="3"/>
        <v>0</v>
      </c>
      <c r="G50" s="83">
        <f t="shared" si="3"/>
        <v>0</v>
      </c>
      <c r="H50" s="83">
        <f t="shared" si="3"/>
        <v>0</v>
      </c>
      <c r="I50" s="83">
        <f t="shared" si="3"/>
        <v>0</v>
      </c>
      <c r="J50" s="83">
        <f t="shared" si="3"/>
        <v>0</v>
      </c>
      <c r="K50" s="83">
        <f t="shared" si="3"/>
        <v>0</v>
      </c>
      <c r="L50" s="83">
        <f t="shared" si="3"/>
        <v>0</v>
      </c>
      <c r="M50" s="83">
        <f t="shared" si="3"/>
        <v>0</v>
      </c>
      <c r="N50" s="83">
        <f t="shared" si="3"/>
        <v>0</v>
      </c>
      <c r="O50" s="83">
        <f t="shared" si="3"/>
        <v>0</v>
      </c>
      <c r="P50" s="83">
        <f t="shared" si="3"/>
        <v>0</v>
      </c>
      <c r="Q50" s="83">
        <f t="shared" si="3"/>
        <v>0</v>
      </c>
      <c r="R50" s="83">
        <f t="shared" si="3"/>
        <v>0</v>
      </c>
      <c r="S50" s="83">
        <f t="shared" si="3"/>
        <v>0</v>
      </c>
      <c r="T50" s="83">
        <f t="shared" si="3"/>
        <v>0</v>
      </c>
      <c r="U50" s="83">
        <f t="shared" si="3"/>
        <v>0</v>
      </c>
      <c r="V50" s="83">
        <f t="shared" si="3"/>
        <v>0</v>
      </c>
      <c r="W50" s="83">
        <f t="shared" si="3"/>
        <v>0</v>
      </c>
      <c r="X50" s="83">
        <f t="shared" si="3"/>
        <v>0</v>
      </c>
      <c r="Y50" s="83">
        <f t="shared" si="3"/>
        <v>0</v>
      </c>
      <c r="Z50" s="83">
        <f t="shared" si="3"/>
        <v>0</v>
      </c>
      <c r="AA50" s="83">
        <f t="shared" si="3"/>
        <v>0</v>
      </c>
      <c r="AB50" s="83">
        <f t="shared" si="3"/>
        <v>0</v>
      </c>
      <c r="AC50" s="83">
        <f t="shared" si="3"/>
        <v>0</v>
      </c>
      <c r="AD50" s="83">
        <f t="shared" si="3"/>
        <v>0</v>
      </c>
      <c r="AE50" s="35">
        <f>AVERAGE(B50:AC50)</f>
        <v>0</v>
      </c>
      <c r="AF50" s="9"/>
    </row>
    <row r="51" spans="1:32" ht="24" customHeight="1">
      <c r="A51" s="9" t="s">
        <v>15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40"/>
      <c r="AF51" s="9"/>
    </row>
    <row r="52" spans="1:31" ht="24" customHeight="1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40" t="s">
        <v>29</v>
      </c>
    </row>
    <row r="53" spans="1:31" ht="24" customHeight="1">
      <c r="A53" s="8" t="s">
        <v>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35" t="e">
        <f>AVERAGE(B53:AC53)</f>
        <v>#DIV/0!</v>
      </c>
    </row>
    <row r="54" spans="1:31" ht="24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40"/>
    </row>
    <row r="55" spans="1:31" ht="24" customHeight="1">
      <c r="A55" s="8" t="s">
        <v>16</v>
      </c>
      <c r="B55" s="76">
        <f>SUM(B12+B25+B39+B50+B53)</f>
        <v>0</v>
      </c>
      <c r="C55" s="76">
        <f aca="true" t="shared" si="4" ref="C55:AD55">SUM(C12+C25+C39+C50+C53)</f>
        <v>0</v>
      </c>
      <c r="D55" s="76">
        <f t="shared" si="4"/>
        <v>0</v>
      </c>
      <c r="E55" s="76">
        <f t="shared" si="4"/>
        <v>0</v>
      </c>
      <c r="F55" s="76">
        <f t="shared" si="4"/>
        <v>0</v>
      </c>
      <c r="G55" s="76">
        <f t="shared" si="4"/>
        <v>0</v>
      </c>
      <c r="H55" s="76">
        <f t="shared" si="4"/>
        <v>0</v>
      </c>
      <c r="I55" s="76">
        <f t="shared" si="4"/>
        <v>0</v>
      </c>
      <c r="J55" s="76">
        <f t="shared" si="4"/>
        <v>0</v>
      </c>
      <c r="K55" s="76">
        <f t="shared" si="4"/>
        <v>0</v>
      </c>
      <c r="L55" s="76">
        <f t="shared" si="4"/>
        <v>0</v>
      </c>
      <c r="M55" s="76">
        <f t="shared" si="4"/>
        <v>0</v>
      </c>
      <c r="N55" s="76">
        <f t="shared" si="4"/>
        <v>0</v>
      </c>
      <c r="O55" s="76">
        <f t="shared" si="4"/>
        <v>0</v>
      </c>
      <c r="P55" s="76">
        <f t="shared" si="4"/>
        <v>0</v>
      </c>
      <c r="Q55" s="76">
        <f t="shared" si="4"/>
        <v>0</v>
      </c>
      <c r="R55" s="76">
        <f t="shared" si="4"/>
        <v>0</v>
      </c>
      <c r="S55" s="76">
        <f t="shared" si="4"/>
        <v>0</v>
      </c>
      <c r="T55" s="76">
        <f t="shared" si="4"/>
        <v>0</v>
      </c>
      <c r="U55" s="76">
        <f t="shared" si="4"/>
        <v>0</v>
      </c>
      <c r="V55" s="76">
        <f t="shared" si="4"/>
        <v>0</v>
      </c>
      <c r="W55" s="76">
        <f t="shared" si="4"/>
        <v>0</v>
      </c>
      <c r="X55" s="76">
        <f t="shared" si="4"/>
        <v>0</v>
      </c>
      <c r="Y55" s="76">
        <f t="shared" si="4"/>
        <v>0</v>
      </c>
      <c r="Z55" s="76">
        <f t="shared" si="4"/>
        <v>0</v>
      </c>
      <c r="AA55" s="76">
        <f t="shared" si="4"/>
        <v>0</v>
      </c>
      <c r="AB55" s="76">
        <f t="shared" si="4"/>
        <v>0</v>
      </c>
      <c r="AC55" s="76">
        <f t="shared" si="4"/>
        <v>0</v>
      </c>
      <c r="AD55" s="76">
        <f t="shared" si="4"/>
        <v>0</v>
      </c>
      <c r="AE55" s="40"/>
    </row>
    <row r="56" spans="1:31" ht="24" customHeight="1">
      <c r="A56" s="8"/>
      <c r="B56" s="76"/>
      <c r="C56" s="7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40"/>
    </row>
    <row r="57" spans="1:31" ht="24" customHeight="1">
      <c r="A57" s="8" t="s">
        <v>17</v>
      </c>
      <c r="B57" s="98">
        <f aca="true" t="shared" si="5" ref="B57:AD57">-SUM(B21+B23+B36+B37+B46+B48)</f>
        <v>0</v>
      </c>
      <c r="C57" s="98">
        <f t="shared" si="5"/>
        <v>0</v>
      </c>
      <c r="D57" s="98">
        <f t="shared" si="5"/>
        <v>0</v>
      </c>
      <c r="E57" s="98">
        <f t="shared" si="5"/>
        <v>0</v>
      </c>
      <c r="F57" s="98">
        <f t="shared" si="5"/>
        <v>0</v>
      </c>
      <c r="G57" s="98">
        <f t="shared" si="5"/>
        <v>0</v>
      </c>
      <c r="H57" s="98">
        <f t="shared" si="5"/>
        <v>0</v>
      </c>
      <c r="I57" s="98">
        <f t="shared" si="5"/>
        <v>0</v>
      </c>
      <c r="J57" s="98">
        <f t="shared" si="5"/>
        <v>0</v>
      </c>
      <c r="K57" s="98">
        <f t="shared" si="5"/>
        <v>0</v>
      </c>
      <c r="L57" s="98">
        <f t="shared" si="5"/>
        <v>0</v>
      </c>
      <c r="M57" s="98">
        <f t="shared" si="5"/>
        <v>0</v>
      </c>
      <c r="N57" s="98">
        <f t="shared" si="5"/>
        <v>0</v>
      </c>
      <c r="O57" s="98">
        <f t="shared" si="5"/>
        <v>0</v>
      </c>
      <c r="P57" s="98">
        <f t="shared" si="5"/>
        <v>0</v>
      </c>
      <c r="Q57" s="98">
        <f t="shared" si="5"/>
        <v>0</v>
      </c>
      <c r="R57" s="98">
        <f t="shared" si="5"/>
        <v>0</v>
      </c>
      <c r="S57" s="98">
        <f t="shared" si="5"/>
        <v>0</v>
      </c>
      <c r="T57" s="98">
        <f t="shared" si="5"/>
        <v>0</v>
      </c>
      <c r="U57" s="98">
        <f t="shared" si="5"/>
        <v>0</v>
      </c>
      <c r="V57" s="98">
        <f t="shared" si="5"/>
        <v>0</v>
      </c>
      <c r="W57" s="98">
        <f t="shared" si="5"/>
        <v>0</v>
      </c>
      <c r="X57" s="98">
        <f t="shared" si="5"/>
        <v>0</v>
      </c>
      <c r="Y57" s="98">
        <f t="shared" si="5"/>
        <v>0</v>
      </c>
      <c r="Z57" s="98">
        <f t="shared" si="5"/>
        <v>0</v>
      </c>
      <c r="AA57" s="98">
        <f t="shared" si="5"/>
        <v>0</v>
      </c>
      <c r="AB57" s="98">
        <f t="shared" si="5"/>
        <v>0</v>
      </c>
      <c r="AC57" s="98">
        <f t="shared" si="5"/>
        <v>0</v>
      </c>
      <c r="AD57" s="98">
        <f t="shared" si="5"/>
        <v>0</v>
      </c>
      <c r="AE57" s="40"/>
    </row>
    <row r="58" spans="1:31" ht="24" customHeight="1">
      <c r="A58" s="8"/>
      <c r="B58" s="76"/>
      <c r="C58" s="76"/>
      <c r="D58" s="91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106" t="s">
        <v>29</v>
      </c>
    </row>
    <row r="59" spans="1:31" ht="24" customHeight="1" thickBot="1">
      <c r="A59" s="9" t="s">
        <v>22</v>
      </c>
      <c r="B59" s="78">
        <f aca="true" t="shared" si="6" ref="B59:AD59">SUM(B55:B57)</f>
        <v>0</v>
      </c>
      <c r="C59" s="78">
        <f t="shared" si="6"/>
        <v>0</v>
      </c>
      <c r="D59" s="78">
        <f t="shared" si="6"/>
        <v>0</v>
      </c>
      <c r="E59" s="78">
        <f t="shared" si="6"/>
        <v>0</v>
      </c>
      <c r="F59" s="78">
        <f t="shared" si="6"/>
        <v>0</v>
      </c>
      <c r="G59" s="78">
        <f t="shared" si="6"/>
        <v>0</v>
      </c>
      <c r="H59" s="78">
        <f t="shared" si="6"/>
        <v>0</v>
      </c>
      <c r="I59" s="78">
        <f t="shared" si="6"/>
        <v>0</v>
      </c>
      <c r="J59" s="78">
        <f t="shared" si="6"/>
        <v>0</v>
      </c>
      <c r="K59" s="78">
        <f t="shared" si="6"/>
        <v>0</v>
      </c>
      <c r="L59" s="78">
        <f t="shared" si="6"/>
        <v>0</v>
      </c>
      <c r="M59" s="78">
        <f t="shared" si="6"/>
        <v>0</v>
      </c>
      <c r="N59" s="78">
        <f t="shared" si="6"/>
        <v>0</v>
      </c>
      <c r="O59" s="78">
        <f t="shared" si="6"/>
        <v>0</v>
      </c>
      <c r="P59" s="78">
        <f t="shared" si="6"/>
        <v>0</v>
      </c>
      <c r="Q59" s="78">
        <f t="shared" si="6"/>
        <v>0</v>
      </c>
      <c r="R59" s="78">
        <f t="shared" si="6"/>
        <v>0</v>
      </c>
      <c r="S59" s="78">
        <f t="shared" si="6"/>
        <v>0</v>
      </c>
      <c r="T59" s="78">
        <f t="shared" si="6"/>
        <v>0</v>
      </c>
      <c r="U59" s="78">
        <f t="shared" si="6"/>
        <v>0</v>
      </c>
      <c r="V59" s="78">
        <f t="shared" si="6"/>
        <v>0</v>
      </c>
      <c r="W59" s="78">
        <f t="shared" si="6"/>
        <v>0</v>
      </c>
      <c r="X59" s="78">
        <f t="shared" si="6"/>
        <v>0</v>
      </c>
      <c r="Y59" s="78">
        <f t="shared" si="6"/>
        <v>0</v>
      </c>
      <c r="Z59" s="78">
        <f t="shared" si="6"/>
        <v>0</v>
      </c>
      <c r="AA59" s="78">
        <f t="shared" si="6"/>
        <v>0</v>
      </c>
      <c r="AB59" s="78">
        <f t="shared" si="6"/>
        <v>0</v>
      </c>
      <c r="AC59" s="78">
        <f t="shared" si="6"/>
        <v>0</v>
      </c>
      <c r="AD59" s="78">
        <f t="shared" si="6"/>
        <v>0</v>
      </c>
      <c r="AE59" s="41">
        <f>AVERAGE(B59:AC59)</f>
        <v>0</v>
      </c>
    </row>
    <row r="60" spans="1:31" ht="24" customHeight="1">
      <c r="A60" s="9"/>
      <c r="B60" s="22"/>
      <c r="C60" s="25"/>
      <c r="D60" s="25"/>
      <c r="E60" s="25"/>
      <c r="F60" s="25"/>
      <c r="G60" s="25"/>
      <c r="H60" s="18"/>
      <c r="I60" s="12"/>
      <c r="J60" s="12"/>
      <c r="K60" s="12"/>
      <c r="L60" s="12"/>
      <c r="M60" s="12"/>
      <c r="N60" s="12"/>
      <c r="O60" s="12"/>
      <c r="P60" s="1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44"/>
    </row>
    <row r="61" spans="1:31" ht="24" customHeight="1">
      <c r="A61" s="8" t="s">
        <v>20</v>
      </c>
      <c r="B61" s="14"/>
      <c r="C61" s="14"/>
      <c r="D61" s="14"/>
      <c r="E61" s="14"/>
      <c r="F61" s="14"/>
      <c r="G61" s="14"/>
      <c r="H61" s="14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4"/>
      <c r="T61" s="14"/>
      <c r="U61" s="14"/>
      <c r="V61" s="14"/>
      <c r="W61" s="14"/>
      <c r="X61" s="14"/>
      <c r="Y61" s="14"/>
      <c r="Z61" s="17"/>
      <c r="AA61" s="17"/>
      <c r="AB61" s="17"/>
      <c r="AC61" s="17"/>
      <c r="AD61" s="17"/>
      <c r="AE61" s="47"/>
    </row>
    <row r="62" spans="2:32" ht="24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44"/>
      <c r="AF62" s="9"/>
    </row>
    <row r="63" spans="1:31" ht="24" customHeight="1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46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zoomScale="55" zoomScaleNormal="55" zoomScalePageLayoutView="0" workbookViewId="0" topLeftCell="A1">
      <pane xSplit="1" ySplit="5" topLeftCell="B3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" sqref="A2"/>
    </sheetView>
  </sheetViews>
  <sheetFormatPr defaultColWidth="8.88671875" defaultRowHeight="15"/>
  <cols>
    <col min="1" max="1" width="32.21484375" style="0" customWidth="1"/>
    <col min="2" max="32" width="9.77734375" style="0" customWidth="1"/>
    <col min="33" max="33" width="10.77734375" style="37" customWidth="1"/>
  </cols>
  <sheetData>
    <row r="1" spans="1:34" ht="27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4"/>
      <c r="AH1" s="2"/>
    </row>
    <row r="2" spans="1:34" ht="27.75" customHeight="1">
      <c r="A2" s="1">
        <v>40969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4"/>
      <c r="AH2" s="2"/>
    </row>
    <row r="3" spans="1:34" ht="27.75" customHeight="1">
      <c r="A3" s="3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4"/>
      <c r="AA3" s="3"/>
      <c r="AB3" s="4"/>
      <c r="AC3" s="4"/>
      <c r="AD3" s="4"/>
      <c r="AE3" s="4"/>
      <c r="AF3" s="4"/>
      <c r="AG3" s="38"/>
      <c r="AH3" s="2"/>
    </row>
    <row r="4" spans="1:36" ht="27.75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30"/>
      <c r="AI4" s="30"/>
      <c r="AJ4" s="30"/>
    </row>
    <row r="5" spans="1:34" ht="27.75" customHeight="1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31"/>
      <c r="AH5" s="2"/>
    </row>
    <row r="6" spans="1:34" ht="27.75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2"/>
      <c r="AH6" s="3"/>
    </row>
    <row r="7" spans="1:34" ht="27.75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2"/>
      <c r="AH7" s="5"/>
    </row>
    <row r="8" spans="1:34" ht="27.75" customHeight="1">
      <c r="A8" s="8" t="s">
        <v>1</v>
      </c>
      <c r="B8" s="12"/>
      <c r="C8" s="12"/>
      <c r="D8" s="12"/>
      <c r="E8" s="12"/>
      <c r="F8" s="12"/>
      <c r="G8" s="12"/>
      <c r="H8" s="12"/>
      <c r="I8" s="10"/>
      <c r="J8" s="10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3"/>
      <c r="AH8" s="6"/>
    </row>
    <row r="9" spans="1:34" ht="27.75" customHeight="1">
      <c r="A9" s="8"/>
      <c r="B9" s="22"/>
      <c r="C9" s="22"/>
      <c r="D9" s="22"/>
      <c r="E9" s="22"/>
      <c r="F9" s="22"/>
      <c r="G9" s="22"/>
      <c r="H9" s="22"/>
      <c r="I9" s="11"/>
      <c r="J9" s="11"/>
      <c r="K9" s="2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3"/>
      <c r="AH9" s="15"/>
    </row>
    <row r="10" spans="1:34" ht="27.75" customHeight="1">
      <c r="A10" s="8" t="s">
        <v>2</v>
      </c>
      <c r="B10" s="68"/>
      <c r="C10" s="68"/>
      <c r="D10" s="68"/>
      <c r="E10" s="68"/>
      <c r="F10" s="68"/>
      <c r="G10" s="68"/>
      <c r="H10" s="68"/>
      <c r="I10" s="129"/>
      <c r="J10" s="129"/>
      <c r="K10" s="68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40"/>
      <c r="AH10" s="15"/>
    </row>
    <row r="11" spans="1:34" ht="27.75" customHeight="1">
      <c r="A11" s="8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6" t="s">
        <v>29</v>
      </c>
      <c r="AH11" s="9"/>
    </row>
    <row r="12" spans="1:34" ht="27.75" customHeight="1">
      <c r="A12" s="8"/>
      <c r="B12" s="83">
        <f>SUM(B8:B10)</f>
        <v>0</v>
      </c>
      <c r="C12" s="83">
        <f aca="true" t="shared" si="0" ref="C12:AF12">SUM(C8:C10)</f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35">
        <f>AVERAGE(B12:AF12)</f>
        <v>0</v>
      </c>
      <c r="AH12" s="15"/>
    </row>
    <row r="13" spans="1:34" ht="27.75" customHeight="1">
      <c r="A13" s="9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40"/>
      <c r="AH13" s="15"/>
    </row>
    <row r="14" spans="1:34" ht="27.75" customHeight="1">
      <c r="A14" s="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9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40"/>
      <c r="AH14" s="15"/>
    </row>
    <row r="15" spans="1:34" ht="27.75" customHeight="1">
      <c r="A15" s="8" t="s">
        <v>19</v>
      </c>
      <c r="B15" s="80"/>
      <c r="C15" s="80"/>
      <c r="D15" s="80"/>
      <c r="E15" s="80"/>
      <c r="F15" s="80"/>
      <c r="G15" s="80"/>
      <c r="H15" s="80"/>
      <c r="I15" s="80"/>
      <c r="J15" s="82"/>
      <c r="K15" s="107"/>
      <c r="L15" s="82"/>
      <c r="M15" s="82"/>
      <c r="N15" s="82"/>
      <c r="O15" s="82"/>
      <c r="P15" s="82"/>
      <c r="Q15" s="82"/>
      <c r="R15" s="82"/>
      <c r="S15" s="107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40"/>
      <c r="AH15" s="15"/>
    </row>
    <row r="16" spans="1:34" ht="27.75" customHeight="1">
      <c r="A16" s="8"/>
      <c r="B16" s="82"/>
      <c r="C16" s="82"/>
      <c r="D16" s="82"/>
      <c r="E16" s="82"/>
      <c r="F16" s="82"/>
      <c r="G16" s="82"/>
      <c r="H16" s="82"/>
      <c r="I16" s="82"/>
      <c r="J16" s="82"/>
      <c r="K16" s="107"/>
      <c r="L16" s="82"/>
      <c r="M16" s="82"/>
      <c r="N16" s="82"/>
      <c r="O16" s="82"/>
      <c r="P16" s="82"/>
      <c r="Q16" s="82"/>
      <c r="R16" s="82"/>
      <c r="S16" s="107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40"/>
      <c r="AH16" s="15"/>
    </row>
    <row r="17" spans="1:34" ht="27.75" customHeight="1">
      <c r="A17" s="7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107"/>
      <c r="L17" s="82"/>
      <c r="M17" s="82"/>
      <c r="N17" s="82"/>
      <c r="O17" s="82"/>
      <c r="P17" s="82"/>
      <c r="Q17" s="82"/>
      <c r="R17" s="82"/>
      <c r="S17" s="107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40"/>
      <c r="AH17" s="15"/>
    </row>
    <row r="18" spans="1:34" ht="27.75" customHeight="1">
      <c r="A18" s="8"/>
      <c r="B18" s="82"/>
      <c r="C18" s="82"/>
      <c r="D18" s="82"/>
      <c r="E18" s="82"/>
      <c r="F18" s="82"/>
      <c r="G18" s="82"/>
      <c r="H18" s="82"/>
      <c r="I18" s="82"/>
      <c r="J18" s="82"/>
      <c r="K18" s="107"/>
      <c r="L18" s="82"/>
      <c r="M18" s="82"/>
      <c r="N18" s="82"/>
      <c r="O18" s="82"/>
      <c r="P18" s="82"/>
      <c r="Q18" s="82"/>
      <c r="R18" s="82"/>
      <c r="S18" s="107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40"/>
      <c r="AH18" s="15"/>
    </row>
    <row r="19" spans="1:34" ht="27.75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2"/>
      <c r="K19" s="107"/>
      <c r="L19" s="82"/>
      <c r="M19" s="82"/>
      <c r="N19" s="82"/>
      <c r="O19" s="82"/>
      <c r="P19" s="82"/>
      <c r="Q19" s="82"/>
      <c r="R19" s="82"/>
      <c r="S19" s="107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40"/>
      <c r="AH19" s="15"/>
    </row>
    <row r="20" spans="1:34" ht="27.75" customHeight="1">
      <c r="A20" s="8"/>
      <c r="B20" s="82"/>
      <c r="C20" s="82"/>
      <c r="D20" s="82"/>
      <c r="E20" s="82"/>
      <c r="F20" s="82"/>
      <c r="G20" s="82"/>
      <c r="H20" s="82"/>
      <c r="I20" s="82"/>
      <c r="J20" s="82"/>
      <c r="K20" s="107"/>
      <c r="L20" s="82"/>
      <c r="M20" s="82"/>
      <c r="N20" s="82"/>
      <c r="O20" s="82"/>
      <c r="P20" s="82"/>
      <c r="Q20" s="82"/>
      <c r="R20" s="82"/>
      <c r="S20" s="107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40"/>
      <c r="AH20" s="15"/>
    </row>
    <row r="21" spans="1:34" ht="27.75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107"/>
      <c r="L21" s="82"/>
      <c r="M21" s="82"/>
      <c r="N21" s="82"/>
      <c r="O21" s="82"/>
      <c r="P21" s="82"/>
      <c r="Q21" s="82"/>
      <c r="R21" s="82"/>
      <c r="S21" s="107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40"/>
      <c r="AH21" s="15"/>
    </row>
    <row r="22" spans="1:34" ht="27.75" customHeight="1">
      <c r="A22" s="8"/>
      <c r="B22" s="82"/>
      <c r="C22" s="82"/>
      <c r="D22" s="82"/>
      <c r="E22" s="82"/>
      <c r="F22" s="82"/>
      <c r="G22" s="82"/>
      <c r="H22" s="82"/>
      <c r="I22" s="82"/>
      <c r="J22" s="82"/>
      <c r="K22" s="107"/>
      <c r="L22" s="82"/>
      <c r="M22" s="82"/>
      <c r="N22" s="82"/>
      <c r="O22" s="82"/>
      <c r="P22" s="82"/>
      <c r="Q22" s="82"/>
      <c r="R22" s="82"/>
      <c r="S22" s="107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40"/>
      <c r="AH22" s="15"/>
    </row>
    <row r="23" spans="1:34" ht="27.75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2"/>
      <c r="K23" s="107"/>
      <c r="L23" s="82"/>
      <c r="M23" s="82"/>
      <c r="N23" s="82"/>
      <c r="O23" s="82"/>
      <c r="P23" s="82"/>
      <c r="Q23" s="82"/>
      <c r="R23" s="82"/>
      <c r="S23" s="107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40"/>
      <c r="AH23" s="15"/>
    </row>
    <row r="24" spans="1:34" ht="27.75" customHeight="1">
      <c r="A24" s="8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6" t="s">
        <v>29</v>
      </c>
      <c r="AH24" s="9"/>
    </row>
    <row r="25" spans="1:34" ht="27.75" customHeight="1">
      <c r="A25" s="8"/>
      <c r="B25" s="83">
        <f aca="true" t="shared" si="1" ref="B25:AF25">SUM(B15:B24)</f>
        <v>0</v>
      </c>
      <c r="C25" s="83">
        <f t="shared" si="1"/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83">
        <f t="shared" si="1"/>
        <v>0</v>
      </c>
      <c r="AG25" s="35">
        <f>AVERAGE(B25:AF25)</f>
        <v>0</v>
      </c>
      <c r="AH25" s="15"/>
    </row>
    <row r="26" spans="1:34" ht="27.75" customHeight="1">
      <c r="A26" s="16" t="s">
        <v>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40"/>
      <c r="AH26" s="15"/>
    </row>
    <row r="27" spans="1:34" ht="27.75" customHeight="1">
      <c r="A27" s="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40"/>
      <c r="AH27" s="15"/>
    </row>
    <row r="28" spans="1:34" ht="27.75" customHeight="1">
      <c r="A28" s="14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0"/>
      <c r="AH28" s="15"/>
    </row>
    <row r="29" spans="1:34" ht="27.75" customHeight="1">
      <c r="A29" s="14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0"/>
      <c r="AH29" s="15"/>
    </row>
    <row r="30" spans="1:34" ht="27.75" customHeight="1">
      <c r="A30" s="14" t="s">
        <v>25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40"/>
      <c r="AH30" s="15"/>
    </row>
    <row r="31" spans="1:34" ht="27.75" customHeight="1">
      <c r="A31" s="14" t="s">
        <v>24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40"/>
      <c r="AH31" s="15"/>
    </row>
    <row r="32" spans="1:34" ht="27.75" customHeight="1">
      <c r="A32" s="14" t="s">
        <v>26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40"/>
      <c r="AH32" s="15"/>
    </row>
    <row r="33" spans="1:34" ht="27.75" customHeight="1">
      <c r="A33" s="14" t="s">
        <v>27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40"/>
      <c r="AH33" s="15"/>
    </row>
    <row r="34" spans="1:34" ht="27.75" customHeight="1">
      <c r="A34" s="14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40"/>
      <c r="AH34" s="9"/>
    </row>
    <row r="35" spans="1:34" ht="27.75" customHeight="1">
      <c r="A35" s="14" t="s">
        <v>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40"/>
      <c r="AH35" s="15"/>
    </row>
    <row r="36" spans="1:34" ht="27.75" customHeight="1">
      <c r="A36" s="14" t="s">
        <v>11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0"/>
      <c r="AH36" s="15"/>
    </row>
    <row r="37" spans="1:34" ht="27.75" customHeight="1">
      <c r="A37" s="14" t="s">
        <v>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0"/>
      <c r="AH37" s="15"/>
    </row>
    <row r="38" spans="1:34" ht="27.75" customHeight="1">
      <c r="A38" s="8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 t="s">
        <v>29</v>
      </c>
      <c r="AH38" s="15"/>
    </row>
    <row r="39" spans="1:34" ht="27.75" customHeight="1">
      <c r="A39" s="8"/>
      <c r="B39" s="83">
        <f aca="true" t="shared" si="2" ref="B39:AF39">SUM(B28+B34+B35+B36+B37)</f>
        <v>0</v>
      </c>
      <c r="C39" s="83">
        <f t="shared" si="2"/>
        <v>0</v>
      </c>
      <c r="D39" s="83">
        <f t="shared" si="2"/>
        <v>0</v>
      </c>
      <c r="E39" s="83">
        <f t="shared" si="2"/>
        <v>0</v>
      </c>
      <c r="F39" s="83">
        <f t="shared" si="2"/>
        <v>0</v>
      </c>
      <c r="G39" s="83">
        <f t="shared" si="2"/>
        <v>0</v>
      </c>
      <c r="H39" s="83">
        <f t="shared" si="2"/>
        <v>0</v>
      </c>
      <c r="I39" s="83">
        <f t="shared" si="2"/>
        <v>0</v>
      </c>
      <c r="J39" s="83">
        <f t="shared" si="2"/>
        <v>0</v>
      </c>
      <c r="K39" s="83">
        <f t="shared" si="2"/>
        <v>0</v>
      </c>
      <c r="L39" s="83">
        <f t="shared" si="2"/>
        <v>0</v>
      </c>
      <c r="M39" s="83">
        <f t="shared" si="2"/>
        <v>0</v>
      </c>
      <c r="N39" s="83">
        <f t="shared" si="2"/>
        <v>0</v>
      </c>
      <c r="O39" s="83">
        <f t="shared" si="2"/>
        <v>0</v>
      </c>
      <c r="P39" s="83">
        <f t="shared" si="2"/>
        <v>0</v>
      </c>
      <c r="Q39" s="83">
        <f t="shared" si="2"/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83">
        <f t="shared" si="2"/>
        <v>0</v>
      </c>
      <c r="AF39" s="83">
        <f t="shared" si="2"/>
        <v>0</v>
      </c>
      <c r="AG39" s="35">
        <f>AVERAGE(B39:AF39)</f>
        <v>0</v>
      </c>
      <c r="AH39" s="15"/>
    </row>
    <row r="40" spans="1:34" ht="27.75" customHeight="1">
      <c r="A40" s="9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40"/>
      <c r="AH40" s="15"/>
    </row>
    <row r="41" spans="1:34" ht="27.75" customHeight="1">
      <c r="A41" s="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40"/>
      <c r="AH41" s="15"/>
    </row>
    <row r="42" spans="1:34" ht="27.75" customHeight="1">
      <c r="A42" s="8" t="s">
        <v>13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40"/>
      <c r="AH42" s="15"/>
    </row>
    <row r="43" spans="1:34" ht="27.75" customHeight="1">
      <c r="A43" s="8" t="s">
        <v>31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40">
        <f>SUM(B43:AF43)</f>
        <v>0</v>
      </c>
      <c r="AH43" s="15"/>
    </row>
    <row r="44" spans="1:34" ht="27.75" customHeight="1">
      <c r="A44" s="8" t="s">
        <v>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40"/>
      <c r="AH44" s="15"/>
    </row>
    <row r="45" spans="1:34" ht="27.75" customHeight="1">
      <c r="A45" s="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40"/>
      <c r="AH45" s="15"/>
    </row>
    <row r="46" spans="1:34" ht="27.75" customHeight="1">
      <c r="A46" s="8" t="s">
        <v>14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40"/>
      <c r="AH46" s="15"/>
    </row>
    <row r="47" spans="1:34" ht="27.75" customHeight="1">
      <c r="A47" s="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40"/>
      <c r="AH47" s="15"/>
    </row>
    <row r="48" spans="1:34" ht="27.75" customHeight="1">
      <c r="A48" s="8" t="s">
        <v>11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40"/>
      <c r="AH48" s="15"/>
    </row>
    <row r="49" spans="1:34" ht="27.75" customHeight="1">
      <c r="A49" s="8"/>
      <c r="B49" s="108"/>
      <c r="C49" s="108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6" t="s">
        <v>29</v>
      </c>
      <c r="AH49" s="15"/>
    </row>
    <row r="50" spans="1:34" ht="27.75" customHeight="1">
      <c r="A50" s="8"/>
      <c r="B50" s="83">
        <f aca="true" t="shared" si="3" ref="B50:AD50">SUM(B42:B48)</f>
        <v>0</v>
      </c>
      <c r="C50" s="83">
        <f t="shared" si="3"/>
        <v>0</v>
      </c>
      <c r="D50" s="83">
        <f t="shared" si="3"/>
        <v>0</v>
      </c>
      <c r="E50" s="83">
        <f t="shared" si="3"/>
        <v>0</v>
      </c>
      <c r="F50" s="83">
        <f t="shared" si="3"/>
        <v>0</v>
      </c>
      <c r="G50" s="83">
        <f t="shared" si="3"/>
        <v>0</v>
      </c>
      <c r="H50" s="83">
        <f t="shared" si="3"/>
        <v>0</v>
      </c>
      <c r="I50" s="83">
        <v>4.6</v>
      </c>
      <c r="J50" s="83">
        <f t="shared" si="3"/>
        <v>0</v>
      </c>
      <c r="K50" s="83">
        <f t="shared" si="3"/>
        <v>0</v>
      </c>
      <c r="L50" s="83">
        <f t="shared" si="3"/>
        <v>0</v>
      </c>
      <c r="M50" s="83">
        <f t="shared" si="3"/>
        <v>0</v>
      </c>
      <c r="N50" s="83">
        <f t="shared" si="3"/>
        <v>0</v>
      </c>
      <c r="O50" s="83">
        <f t="shared" si="3"/>
        <v>0</v>
      </c>
      <c r="P50" s="83">
        <f t="shared" si="3"/>
        <v>0</v>
      </c>
      <c r="Q50" s="83">
        <f t="shared" si="3"/>
        <v>0</v>
      </c>
      <c r="R50" s="83">
        <f t="shared" si="3"/>
        <v>0</v>
      </c>
      <c r="S50" s="83">
        <f t="shared" si="3"/>
        <v>0</v>
      </c>
      <c r="T50" s="83">
        <f t="shared" si="3"/>
        <v>0</v>
      </c>
      <c r="U50" s="83">
        <f t="shared" si="3"/>
        <v>0</v>
      </c>
      <c r="V50" s="83">
        <f t="shared" si="3"/>
        <v>0</v>
      </c>
      <c r="W50" s="83">
        <f t="shared" si="3"/>
        <v>0</v>
      </c>
      <c r="X50" s="83">
        <f t="shared" si="3"/>
        <v>0</v>
      </c>
      <c r="Y50" s="83">
        <f t="shared" si="3"/>
        <v>0</v>
      </c>
      <c r="Z50" s="83">
        <f t="shared" si="3"/>
        <v>0</v>
      </c>
      <c r="AA50" s="83">
        <f t="shared" si="3"/>
        <v>0</v>
      </c>
      <c r="AB50" s="83">
        <f t="shared" si="3"/>
        <v>0</v>
      </c>
      <c r="AC50" s="83">
        <f t="shared" si="3"/>
        <v>0</v>
      </c>
      <c r="AD50" s="83">
        <f t="shared" si="3"/>
        <v>0</v>
      </c>
      <c r="AE50" s="83">
        <f>SUM(AE42:AE48)</f>
        <v>0</v>
      </c>
      <c r="AF50" s="83">
        <f>SUM(AF42:AF48)</f>
        <v>0</v>
      </c>
      <c r="AG50" s="35">
        <f>AVERAGE(B50:AF50)</f>
        <v>0.14838709677419354</v>
      </c>
      <c r="AH50" s="9"/>
    </row>
    <row r="51" spans="1:34" ht="27.75" customHeight="1">
      <c r="A51" s="9" t="s">
        <v>15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40"/>
      <c r="AH51" s="9"/>
    </row>
    <row r="52" spans="1:34" ht="27.75" customHeight="1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40" t="s">
        <v>29</v>
      </c>
      <c r="AH52" s="15"/>
    </row>
    <row r="53" spans="1:34" ht="27.75" customHeight="1">
      <c r="A53" s="8" t="s">
        <v>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35" t="e">
        <f>AVERAGE(B53:AF53)</f>
        <v>#DIV/0!</v>
      </c>
      <c r="AH53" s="15"/>
    </row>
    <row r="54" spans="1:34" ht="27.75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40"/>
      <c r="AH54" s="15"/>
    </row>
    <row r="55" spans="1:34" ht="27.75" customHeight="1">
      <c r="A55" s="8" t="s">
        <v>16</v>
      </c>
      <c r="B55" s="76">
        <f aca="true" t="shared" si="4" ref="B55:AD55">SUM(B12+B25+B39+B50+B53)</f>
        <v>0</v>
      </c>
      <c r="C55" s="76">
        <f t="shared" si="4"/>
        <v>0</v>
      </c>
      <c r="D55" s="76">
        <f t="shared" si="4"/>
        <v>0</v>
      </c>
      <c r="E55" s="76">
        <f t="shared" si="4"/>
        <v>0</v>
      </c>
      <c r="F55" s="76">
        <f t="shared" si="4"/>
        <v>0</v>
      </c>
      <c r="G55" s="76">
        <f t="shared" si="4"/>
        <v>0</v>
      </c>
      <c r="H55" s="76">
        <f t="shared" si="4"/>
        <v>0</v>
      </c>
      <c r="I55" s="76">
        <f t="shared" si="4"/>
        <v>4.6</v>
      </c>
      <c r="J55" s="76">
        <f t="shared" si="4"/>
        <v>0</v>
      </c>
      <c r="K55" s="76">
        <f t="shared" si="4"/>
        <v>0</v>
      </c>
      <c r="L55" s="76">
        <f t="shared" si="4"/>
        <v>0</v>
      </c>
      <c r="M55" s="76">
        <f t="shared" si="4"/>
        <v>0</v>
      </c>
      <c r="N55" s="76">
        <f t="shared" si="4"/>
        <v>0</v>
      </c>
      <c r="O55" s="76">
        <f t="shared" si="4"/>
        <v>0</v>
      </c>
      <c r="P55" s="76">
        <f t="shared" si="4"/>
        <v>0</v>
      </c>
      <c r="Q55" s="76">
        <f t="shared" si="4"/>
        <v>0</v>
      </c>
      <c r="R55" s="76">
        <f t="shared" si="4"/>
        <v>0</v>
      </c>
      <c r="S55" s="76">
        <f t="shared" si="4"/>
        <v>0</v>
      </c>
      <c r="T55" s="76">
        <f t="shared" si="4"/>
        <v>0</v>
      </c>
      <c r="U55" s="76">
        <f t="shared" si="4"/>
        <v>0</v>
      </c>
      <c r="V55" s="76">
        <f t="shared" si="4"/>
        <v>0</v>
      </c>
      <c r="W55" s="76">
        <f t="shared" si="4"/>
        <v>0</v>
      </c>
      <c r="X55" s="76">
        <f t="shared" si="4"/>
        <v>0</v>
      </c>
      <c r="Y55" s="76">
        <f t="shared" si="4"/>
        <v>0</v>
      </c>
      <c r="Z55" s="76">
        <f t="shared" si="4"/>
        <v>0</v>
      </c>
      <c r="AA55" s="76">
        <f t="shared" si="4"/>
        <v>0</v>
      </c>
      <c r="AB55" s="76">
        <f t="shared" si="4"/>
        <v>0</v>
      </c>
      <c r="AC55" s="76">
        <f t="shared" si="4"/>
        <v>0</v>
      </c>
      <c r="AD55" s="76">
        <f t="shared" si="4"/>
        <v>0</v>
      </c>
      <c r="AE55" s="76">
        <f>SUM(AE12+AE25+AE39+AE50+AE53)</f>
        <v>0</v>
      </c>
      <c r="AF55" s="76">
        <f>SUM(AF12+AF25+AF39+AF50+AF53)</f>
        <v>0</v>
      </c>
      <c r="AG55" s="40"/>
      <c r="AH55" s="15"/>
    </row>
    <row r="56" spans="1:34" ht="27.75" customHeight="1">
      <c r="A56" s="8"/>
      <c r="B56" s="76"/>
      <c r="C56" s="7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40"/>
      <c r="AH56" s="15"/>
    </row>
    <row r="57" spans="1:34" ht="27.75" customHeight="1">
      <c r="A57" s="8" t="s">
        <v>17</v>
      </c>
      <c r="B57" s="98">
        <f aca="true" t="shared" si="5" ref="B57:AF57">-SUM(B21+B23+B36+B37+B46+B48)</f>
        <v>0</v>
      </c>
      <c r="C57" s="98">
        <f t="shared" si="5"/>
        <v>0</v>
      </c>
      <c r="D57" s="98">
        <f t="shared" si="5"/>
        <v>0</v>
      </c>
      <c r="E57" s="98">
        <f t="shared" si="5"/>
        <v>0</v>
      </c>
      <c r="F57" s="98">
        <f t="shared" si="5"/>
        <v>0</v>
      </c>
      <c r="G57" s="98">
        <f t="shared" si="5"/>
        <v>0</v>
      </c>
      <c r="H57" s="98">
        <f t="shared" si="5"/>
        <v>0</v>
      </c>
      <c r="I57" s="98">
        <f t="shared" si="5"/>
        <v>0</v>
      </c>
      <c r="J57" s="98">
        <f t="shared" si="5"/>
        <v>0</v>
      </c>
      <c r="K57" s="98">
        <f t="shared" si="5"/>
        <v>0</v>
      </c>
      <c r="L57" s="98">
        <f>-SUM(L21+L23+L36+L37+L46+L48)</f>
        <v>0</v>
      </c>
      <c r="M57" s="98">
        <f t="shared" si="5"/>
        <v>0</v>
      </c>
      <c r="N57" s="98">
        <f t="shared" si="5"/>
        <v>0</v>
      </c>
      <c r="O57" s="98">
        <f t="shared" si="5"/>
        <v>0</v>
      </c>
      <c r="P57" s="98">
        <f t="shared" si="5"/>
        <v>0</v>
      </c>
      <c r="Q57" s="98">
        <f t="shared" si="5"/>
        <v>0</v>
      </c>
      <c r="R57" s="98">
        <f t="shared" si="5"/>
        <v>0</v>
      </c>
      <c r="S57" s="98">
        <f t="shared" si="5"/>
        <v>0</v>
      </c>
      <c r="T57" s="98">
        <f t="shared" si="5"/>
        <v>0</v>
      </c>
      <c r="U57" s="98">
        <f t="shared" si="5"/>
        <v>0</v>
      </c>
      <c r="V57" s="98">
        <f t="shared" si="5"/>
        <v>0</v>
      </c>
      <c r="W57" s="98">
        <f t="shared" si="5"/>
        <v>0</v>
      </c>
      <c r="X57" s="98">
        <f t="shared" si="5"/>
        <v>0</v>
      </c>
      <c r="Y57" s="98">
        <f t="shared" si="5"/>
        <v>0</v>
      </c>
      <c r="Z57" s="98">
        <f t="shared" si="5"/>
        <v>0</v>
      </c>
      <c r="AA57" s="98">
        <f t="shared" si="5"/>
        <v>0</v>
      </c>
      <c r="AB57" s="98">
        <f t="shared" si="5"/>
        <v>0</v>
      </c>
      <c r="AC57" s="98">
        <f t="shared" si="5"/>
        <v>0</v>
      </c>
      <c r="AD57" s="98">
        <f t="shared" si="5"/>
        <v>0</v>
      </c>
      <c r="AE57" s="98">
        <f t="shared" si="5"/>
        <v>0</v>
      </c>
      <c r="AF57" s="98">
        <f t="shared" si="5"/>
        <v>0</v>
      </c>
      <c r="AG57" s="40"/>
      <c r="AH57" s="15"/>
    </row>
    <row r="58" spans="1:34" ht="27.75" customHeight="1">
      <c r="A58" s="8"/>
      <c r="B58" s="76"/>
      <c r="C58" s="76"/>
      <c r="D58" s="91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106" t="s">
        <v>29</v>
      </c>
      <c r="AH58" s="15"/>
    </row>
    <row r="59" spans="1:34" ht="27.75" customHeight="1" thickBot="1">
      <c r="A59" s="9" t="s">
        <v>22</v>
      </c>
      <c r="B59" s="78">
        <f aca="true" t="shared" si="6" ref="B59:AF59">SUM(B55:B57)</f>
        <v>0</v>
      </c>
      <c r="C59" s="78">
        <f t="shared" si="6"/>
        <v>0</v>
      </c>
      <c r="D59" s="78">
        <f t="shared" si="6"/>
        <v>0</v>
      </c>
      <c r="E59" s="78">
        <f t="shared" si="6"/>
        <v>0</v>
      </c>
      <c r="F59" s="78">
        <f t="shared" si="6"/>
        <v>0</v>
      </c>
      <c r="G59" s="78">
        <f t="shared" si="6"/>
        <v>0</v>
      </c>
      <c r="H59" s="78">
        <f t="shared" si="6"/>
        <v>0</v>
      </c>
      <c r="I59" s="78">
        <f t="shared" si="6"/>
        <v>4.6</v>
      </c>
      <c r="J59" s="78">
        <f t="shared" si="6"/>
        <v>0</v>
      </c>
      <c r="K59" s="78">
        <f t="shared" si="6"/>
        <v>0</v>
      </c>
      <c r="L59" s="78">
        <f t="shared" si="6"/>
        <v>0</v>
      </c>
      <c r="M59" s="78">
        <f t="shared" si="6"/>
        <v>0</v>
      </c>
      <c r="N59" s="78">
        <f t="shared" si="6"/>
        <v>0</v>
      </c>
      <c r="O59" s="78">
        <f t="shared" si="6"/>
        <v>0</v>
      </c>
      <c r="P59" s="78">
        <f t="shared" si="6"/>
        <v>0</v>
      </c>
      <c r="Q59" s="78">
        <f t="shared" si="6"/>
        <v>0</v>
      </c>
      <c r="R59" s="78">
        <f t="shared" si="6"/>
        <v>0</v>
      </c>
      <c r="S59" s="78">
        <f t="shared" si="6"/>
        <v>0</v>
      </c>
      <c r="T59" s="78">
        <f t="shared" si="6"/>
        <v>0</v>
      </c>
      <c r="U59" s="78">
        <f t="shared" si="6"/>
        <v>0</v>
      </c>
      <c r="V59" s="78">
        <f t="shared" si="6"/>
        <v>0</v>
      </c>
      <c r="W59" s="78">
        <f t="shared" si="6"/>
        <v>0</v>
      </c>
      <c r="X59" s="78">
        <f t="shared" si="6"/>
        <v>0</v>
      </c>
      <c r="Y59" s="78">
        <f t="shared" si="6"/>
        <v>0</v>
      </c>
      <c r="Z59" s="78">
        <f t="shared" si="6"/>
        <v>0</v>
      </c>
      <c r="AA59" s="78">
        <f t="shared" si="6"/>
        <v>0</v>
      </c>
      <c r="AB59" s="78">
        <f t="shared" si="6"/>
        <v>0</v>
      </c>
      <c r="AC59" s="78">
        <f t="shared" si="6"/>
        <v>0</v>
      </c>
      <c r="AD59" s="78">
        <f t="shared" si="6"/>
        <v>0</v>
      </c>
      <c r="AE59" s="78">
        <f t="shared" si="6"/>
        <v>0</v>
      </c>
      <c r="AF59" s="78">
        <f t="shared" si="6"/>
        <v>0</v>
      </c>
      <c r="AG59" s="41">
        <f>AVERAGE(B59:AF59)</f>
        <v>0.14838709677419354</v>
      </c>
      <c r="AH59" s="15"/>
    </row>
    <row r="60" spans="1:34" ht="27.75" customHeight="1">
      <c r="A60" s="9"/>
      <c r="B60" s="22"/>
      <c r="C60" s="25"/>
      <c r="D60" s="25"/>
      <c r="E60" s="25"/>
      <c r="F60" s="25"/>
      <c r="G60" s="25"/>
      <c r="H60" s="18"/>
      <c r="I60" s="12"/>
      <c r="J60" s="12"/>
      <c r="K60" s="12"/>
      <c r="L60" s="12"/>
      <c r="M60" s="12"/>
      <c r="N60" s="12"/>
      <c r="O60" s="12"/>
      <c r="P60" s="1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44"/>
      <c r="AH60" s="15"/>
    </row>
    <row r="61" spans="1:33" ht="27.75" customHeight="1">
      <c r="A61" s="8" t="s">
        <v>20</v>
      </c>
      <c r="B61" s="14"/>
      <c r="C61" s="14"/>
      <c r="D61" s="14"/>
      <c r="E61" s="14"/>
      <c r="F61" s="14"/>
      <c r="G61" s="14"/>
      <c r="H61" s="14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4"/>
      <c r="T61" s="14"/>
      <c r="U61" s="14"/>
      <c r="V61" s="14"/>
      <c r="W61" s="14"/>
      <c r="X61" s="14"/>
      <c r="Y61" s="14"/>
      <c r="Z61" s="17"/>
      <c r="AA61" s="17"/>
      <c r="AB61" s="17"/>
      <c r="AC61" s="17"/>
      <c r="AD61" s="17"/>
      <c r="AE61" s="17"/>
      <c r="AF61" s="17"/>
      <c r="AG61" s="47"/>
    </row>
    <row r="62" spans="1:34" ht="23.25">
      <c r="A62" s="15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4"/>
      <c r="AH62" s="9"/>
    </row>
    <row r="63" spans="1:34" ht="23.25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13"/>
      <c r="AF63" s="13"/>
      <c r="AG63" s="46"/>
      <c r="AH63" s="15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3"/>
  <sheetViews>
    <sheetView zoomScale="55" zoomScaleNormal="55" zoomScalePageLayoutView="0" workbookViewId="0" topLeftCell="A1">
      <pane xSplit="1" ySplit="5" topLeftCell="S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:AE41"/>
    </sheetView>
  </sheetViews>
  <sheetFormatPr defaultColWidth="8.88671875" defaultRowHeight="15"/>
  <cols>
    <col min="1" max="1" width="32.77734375" style="15" customWidth="1"/>
    <col min="2" max="4" width="9.21484375" style="15" bestFit="1" customWidth="1"/>
    <col min="5" max="5" width="12.88671875" style="15" bestFit="1" customWidth="1"/>
    <col min="6" max="6" width="9.3359375" style="15" bestFit="1" customWidth="1"/>
    <col min="7" max="13" width="9.21484375" style="15" bestFit="1" customWidth="1"/>
    <col min="14" max="26" width="9.4453125" style="15" bestFit="1" customWidth="1"/>
    <col min="27" max="27" width="9.4453125" style="15" customWidth="1"/>
    <col min="28" max="31" width="9.4453125" style="15" bestFit="1" customWidth="1"/>
    <col min="32" max="32" width="9.4453125" style="37" bestFit="1" customWidth="1"/>
    <col min="33" max="16384" width="8.88671875" style="15" customWidth="1"/>
  </cols>
  <sheetData>
    <row r="1" spans="1:32" ht="23.25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71"/>
    </row>
    <row r="2" spans="1:32" ht="23.25">
      <c r="A2" s="48">
        <v>41000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71"/>
    </row>
    <row r="3" spans="1:32" ht="23.25">
      <c r="A3" s="50" t="s">
        <v>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10"/>
      <c r="AA3" s="50"/>
      <c r="AB3" s="110"/>
      <c r="AC3" s="110"/>
      <c r="AD3" s="110"/>
      <c r="AE3" s="110"/>
      <c r="AF3" s="51"/>
    </row>
    <row r="4" spans="1:35" ht="23.25">
      <c r="A4" s="5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53"/>
      <c r="AG4" s="25"/>
      <c r="AH4" s="25"/>
      <c r="AI4" s="25"/>
    </row>
    <row r="5" spans="1:32" ht="23.25">
      <c r="A5" s="54"/>
      <c r="B5" s="118">
        <v>1</v>
      </c>
      <c r="C5" s="118">
        <v>2</v>
      </c>
      <c r="D5" s="118">
        <v>3</v>
      </c>
      <c r="E5" s="118">
        <v>4</v>
      </c>
      <c r="F5" s="118">
        <v>5</v>
      </c>
      <c r="G5" s="118">
        <v>6</v>
      </c>
      <c r="H5" s="118">
        <v>7</v>
      </c>
      <c r="I5" s="118">
        <v>8</v>
      </c>
      <c r="J5" s="118">
        <v>9</v>
      </c>
      <c r="K5" s="118">
        <v>10</v>
      </c>
      <c r="L5" s="118">
        <v>11</v>
      </c>
      <c r="M5" s="118">
        <v>12</v>
      </c>
      <c r="N5" s="118">
        <v>13</v>
      </c>
      <c r="O5" s="118">
        <v>14</v>
      </c>
      <c r="P5" s="118">
        <v>15</v>
      </c>
      <c r="Q5" s="119">
        <v>16</v>
      </c>
      <c r="R5" s="119">
        <v>17</v>
      </c>
      <c r="S5" s="120">
        <v>18</v>
      </c>
      <c r="T5" s="120">
        <v>19</v>
      </c>
      <c r="U5" s="120">
        <v>20</v>
      </c>
      <c r="V5" s="120">
        <v>21</v>
      </c>
      <c r="W5" s="120">
        <v>22</v>
      </c>
      <c r="X5" s="120">
        <v>23</v>
      </c>
      <c r="Y5" s="120">
        <v>24</v>
      </c>
      <c r="Z5" s="119">
        <v>25</v>
      </c>
      <c r="AA5" s="119">
        <v>26</v>
      </c>
      <c r="AB5" s="119">
        <v>27</v>
      </c>
      <c r="AC5" s="119">
        <v>28</v>
      </c>
      <c r="AD5" s="119">
        <v>29</v>
      </c>
      <c r="AE5" s="119">
        <v>30</v>
      </c>
      <c r="AF5" s="55"/>
    </row>
    <row r="6" spans="1:32" ht="23.25">
      <c r="A6" s="56" t="s">
        <v>0</v>
      </c>
      <c r="B6" s="58"/>
      <c r="C6" s="58"/>
      <c r="D6" s="58"/>
      <c r="E6" s="58"/>
      <c r="F6" s="58"/>
      <c r="G6" s="58"/>
      <c r="H6" s="58"/>
      <c r="I6" s="111"/>
      <c r="J6" s="111"/>
      <c r="K6" s="111"/>
      <c r="L6" s="111"/>
      <c r="M6" s="111"/>
      <c r="N6" s="111"/>
      <c r="O6" s="111"/>
      <c r="P6" s="111"/>
      <c r="Q6" s="26"/>
      <c r="R6" s="26"/>
      <c r="S6" s="60"/>
      <c r="T6" s="60"/>
      <c r="U6" s="60"/>
      <c r="V6" s="60"/>
      <c r="W6" s="60"/>
      <c r="X6" s="60"/>
      <c r="Y6" s="60"/>
      <c r="Z6" s="26"/>
      <c r="AA6" s="26"/>
      <c r="AB6" s="26"/>
      <c r="AC6" s="26"/>
      <c r="AD6" s="26"/>
      <c r="AE6" s="26"/>
      <c r="AF6" s="36"/>
    </row>
    <row r="7" spans="1:32" ht="23.25">
      <c r="A7" s="54" t="s">
        <v>1</v>
      </c>
      <c r="B7" s="149">
        <v>0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  <c r="W7" s="150">
        <v>0</v>
      </c>
      <c r="X7" s="150">
        <v>0</v>
      </c>
      <c r="Y7" s="150">
        <v>0</v>
      </c>
      <c r="Z7" s="150">
        <v>0</v>
      </c>
      <c r="AA7" s="150">
        <v>0</v>
      </c>
      <c r="AB7" s="150">
        <v>0</v>
      </c>
      <c r="AC7" s="150">
        <v>0</v>
      </c>
      <c r="AD7" s="150">
        <v>0</v>
      </c>
      <c r="AE7" s="150">
        <v>0</v>
      </c>
      <c r="AF7" s="158"/>
    </row>
    <row r="8" spans="1:32" ht="23.25">
      <c r="A8" s="54" t="s">
        <v>2</v>
      </c>
      <c r="B8" s="149">
        <v>13.95</v>
      </c>
      <c r="C8" s="149">
        <v>13.55</v>
      </c>
      <c r="D8" s="149">
        <v>15.3</v>
      </c>
      <c r="E8" s="149">
        <v>15.54</v>
      </c>
      <c r="F8" s="149">
        <v>15.53</v>
      </c>
      <c r="G8" s="149">
        <v>15.055</v>
      </c>
      <c r="H8" s="149">
        <v>14.047</v>
      </c>
      <c r="I8" s="149">
        <v>13.07</v>
      </c>
      <c r="J8" s="149">
        <v>18</v>
      </c>
      <c r="K8" s="149">
        <v>15.98</v>
      </c>
      <c r="L8" s="149">
        <v>16.73</v>
      </c>
      <c r="M8" s="149">
        <v>15.17</v>
      </c>
      <c r="N8" s="149">
        <v>14.98</v>
      </c>
      <c r="O8" s="149">
        <v>15.309999999999999</v>
      </c>
      <c r="P8" s="149">
        <v>15.829999999999998</v>
      </c>
      <c r="Q8" s="149">
        <v>15.68</v>
      </c>
      <c r="R8" s="149">
        <v>17.380000000000003</v>
      </c>
      <c r="S8" s="149">
        <v>16.75</v>
      </c>
      <c r="T8" s="149">
        <v>16.33021</v>
      </c>
      <c r="U8" s="149">
        <v>16.645718000000002</v>
      </c>
      <c r="V8" s="149">
        <v>14.879809999999999</v>
      </c>
      <c r="W8" s="149">
        <v>14.81445</v>
      </c>
      <c r="X8" s="151">
        <v>13.909547000000002</v>
      </c>
      <c r="Y8" s="151">
        <v>14.330893</v>
      </c>
      <c r="Z8" s="151">
        <v>14.992918999999999</v>
      </c>
      <c r="AA8" s="151">
        <v>14.476205000000004</v>
      </c>
      <c r="AB8" s="151">
        <v>14.427299999999999</v>
      </c>
      <c r="AC8" s="151">
        <v>13.900210999999999</v>
      </c>
      <c r="AD8" s="151">
        <v>14.322332999999997</v>
      </c>
      <c r="AE8" s="151">
        <v>14.712969000000001</v>
      </c>
      <c r="AF8" s="158"/>
    </row>
    <row r="9" spans="1:32" ht="23.25">
      <c r="A9" s="54"/>
      <c r="B9" s="152">
        <f aca="true" t="shared" si="0" ref="B9:AE9">SUM(B7:B8)</f>
        <v>13.95</v>
      </c>
      <c r="C9" s="152">
        <f t="shared" si="0"/>
        <v>13.55</v>
      </c>
      <c r="D9" s="152">
        <f t="shared" si="0"/>
        <v>15.3</v>
      </c>
      <c r="E9" s="152">
        <f t="shared" si="0"/>
        <v>15.54</v>
      </c>
      <c r="F9" s="152">
        <f t="shared" si="0"/>
        <v>15.53</v>
      </c>
      <c r="G9" s="152">
        <f t="shared" si="0"/>
        <v>15.055</v>
      </c>
      <c r="H9" s="152">
        <f t="shared" si="0"/>
        <v>14.047</v>
      </c>
      <c r="I9" s="152">
        <f t="shared" si="0"/>
        <v>13.07</v>
      </c>
      <c r="J9" s="152">
        <f t="shared" si="0"/>
        <v>18</v>
      </c>
      <c r="K9" s="152">
        <f t="shared" si="0"/>
        <v>15.98</v>
      </c>
      <c r="L9" s="152">
        <f t="shared" si="0"/>
        <v>16.73</v>
      </c>
      <c r="M9" s="152">
        <f t="shared" si="0"/>
        <v>15.17</v>
      </c>
      <c r="N9" s="152">
        <f t="shared" si="0"/>
        <v>14.98</v>
      </c>
      <c r="O9" s="152">
        <f t="shared" si="0"/>
        <v>15.309999999999999</v>
      </c>
      <c r="P9" s="152">
        <f t="shared" si="0"/>
        <v>15.829999999999998</v>
      </c>
      <c r="Q9" s="152">
        <f t="shared" si="0"/>
        <v>15.68</v>
      </c>
      <c r="R9" s="152">
        <f t="shared" si="0"/>
        <v>17.380000000000003</v>
      </c>
      <c r="S9" s="152">
        <f t="shared" si="0"/>
        <v>16.75</v>
      </c>
      <c r="T9" s="152">
        <f t="shared" si="0"/>
        <v>16.33021</v>
      </c>
      <c r="U9" s="152">
        <f t="shared" si="0"/>
        <v>16.645718000000002</v>
      </c>
      <c r="V9" s="152">
        <f t="shared" si="0"/>
        <v>14.879809999999999</v>
      </c>
      <c r="W9" s="152">
        <f t="shared" si="0"/>
        <v>14.81445</v>
      </c>
      <c r="X9" s="152">
        <f t="shared" si="0"/>
        <v>13.909547000000002</v>
      </c>
      <c r="Y9" s="152">
        <f t="shared" si="0"/>
        <v>14.330893</v>
      </c>
      <c r="Z9" s="152">
        <f t="shared" si="0"/>
        <v>14.992918999999999</v>
      </c>
      <c r="AA9" s="152">
        <f t="shared" si="0"/>
        <v>14.476205000000004</v>
      </c>
      <c r="AB9" s="152">
        <f t="shared" si="0"/>
        <v>14.427299999999999</v>
      </c>
      <c r="AC9" s="152">
        <f t="shared" si="0"/>
        <v>13.900210999999999</v>
      </c>
      <c r="AD9" s="152">
        <f t="shared" si="0"/>
        <v>14.322332999999997</v>
      </c>
      <c r="AE9" s="152">
        <f t="shared" si="0"/>
        <v>14.712969000000001</v>
      </c>
      <c r="AF9" s="158">
        <f>AVERAGE(B9:AE9)</f>
        <v>15.186485499999998</v>
      </c>
    </row>
    <row r="10" spans="1:32" ht="23.25">
      <c r="A10" s="56" t="s">
        <v>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8"/>
    </row>
    <row r="11" spans="1:32" ht="23.25">
      <c r="A11" s="54" t="s">
        <v>19</v>
      </c>
      <c r="B11" s="45">
        <v>14.116</v>
      </c>
      <c r="C11" s="45">
        <v>15.236</v>
      </c>
      <c r="D11" s="45">
        <v>14.858</v>
      </c>
      <c r="E11" s="45">
        <v>14.13</v>
      </c>
      <c r="F11" s="45">
        <v>15.378</v>
      </c>
      <c r="G11" s="45">
        <v>13.281</v>
      </c>
      <c r="H11" s="45">
        <v>14.331</v>
      </c>
      <c r="I11" s="45">
        <v>14.776</v>
      </c>
      <c r="J11" s="45">
        <v>13.203000000000001</v>
      </c>
      <c r="K11" s="45">
        <v>14.957</v>
      </c>
      <c r="L11" s="45">
        <v>14.539</v>
      </c>
      <c r="M11" s="45">
        <v>13.862</v>
      </c>
      <c r="N11" s="45">
        <v>13.758999999999999</v>
      </c>
      <c r="O11" s="45">
        <v>14.984</v>
      </c>
      <c r="P11" s="45">
        <v>14.794</v>
      </c>
      <c r="Q11" s="45">
        <v>14.949</v>
      </c>
      <c r="R11" s="45">
        <v>14.915000000000001</v>
      </c>
      <c r="S11" s="45">
        <v>14.745</v>
      </c>
      <c r="T11" s="45">
        <v>14.337</v>
      </c>
      <c r="U11" s="45">
        <v>14.463000000000001</v>
      </c>
      <c r="V11" s="45">
        <v>14.376</v>
      </c>
      <c r="W11" s="45">
        <v>14.532</v>
      </c>
      <c r="X11" s="45">
        <v>14.459</v>
      </c>
      <c r="Y11" s="45">
        <v>14.424000000000001</v>
      </c>
      <c r="Z11" s="45">
        <v>14.327</v>
      </c>
      <c r="AA11" s="45">
        <v>14.585</v>
      </c>
      <c r="AB11" s="45">
        <v>14.71</v>
      </c>
      <c r="AC11" s="45">
        <v>13.704999999999998</v>
      </c>
      <c r="AD11" s="45">
        <v>13.372</v>
      </c>
      <c r="AE11" s="45">
        <v>13.502</v>
      </c>
      <c r="AF11" s="158"/>
    </row>
    <row r="12" spans="1:32" ht="23.25">
      <c r="A12" s="57" t="s">
        <v>28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-0.257</v>
      </c>
      <c r="K12" s="45">
        <v>-0.565</v>
      </c>
      <c r="L12" s="45">
        <v>-0.561</v>
      </c>
      <c r="M12" s="45">
        <v>-0.55</v>
      </c>
      <c r="N12" s="45">
        <v>-0.563</v>
      </c>
      <c r="O12" s="45">
        <v>-0.566</v>
      </c>
      <c r="P12" s="45">
        <v>-0.57</v>
      </c>
      <c r="Q12" s="45">
        <v>-0.561</v>
      </c>
      <c r="R12" s="45">
        <v>-0.574</v>
      </c>
      <c r="S12" s="45">
        <v>-0.448</v>
      </c>
      <c r="T12" s="165">
        <v>-0.253</v>
      </c>
      <c r="U12" s="45">
        <v>-0.004</v>
      </c>
      <c r="V12" s="45">
        <v>0</v>
      </c>
      <c r="W12" s="45">
        <v>0</v>
      </c>
      <c r="X12" s="45">
        <v>0</v>
      </c>
      <c r="Y12" s="45">
        <v>-0.04</v>
      </c>
      <c r="Z12" s="45">
        <v>-0.317</v>
      </c>
      <c r="AA12" s="45">
        <v>-0.94</v>
      </c>
      <c r="AB12" s="45">
        <v>-0.353</v>
      </c>
      <c r="AC12" s="45">
        <v>-0.54</v>
      </c>
      <c r="AD12" s="45">
        <v>-0.522</v>
      </c>
      <c r="AE12" s="45">
        <v>-0.465</v>
      </c>
      <c r="AF12" s="158"/>
    </row>
    <row r="13" spans="1:32" ht="23.25">
      <c r="A13" s="54" t="s">
        <v>5</v>
      </c>
      <c r="B13" s="45">
        <v>2.59</v>
      </c>
      <c r="C13" s="45">
        <v>2.587</v>
      </c>
      <c r="D13" s="45">
        <v>2.661</v>
      </c>
      <c r="E13" s="45">
        <v>2.795</v>
      </c>
      <c r="F13" s="45">
        <v>2.784</v>
      </c>
      <c r="G13" s="45">
        <v>2.856</v>
      </c>
      <c r="H13" s="45">
        <v>2.858</v>
      </c>
      <c r="I13" s="45">
        <v>2.841</v>
      </c>
      <c r="J13" s="45">
        <v>3.41</v>
      </c>
      <c r="K13" s="45">
        <v>3.077</v>
      </c>
      <c r="L13" s="45">
        <v>3.091</v>
      </c>
      <c r="M13" s="45">
        <v>2.98</v>
      </c>
      <c r="N13" s="45">
        <v>3</v>
      </c>
      <c r="O13" s="45">
        <v>3.079</v>
      </c>
      <c r="P13" s="45">
        <v>3.03</v>
      </c>
      <c r="Q13" s="45">
        <v>2.995</v>
      </c>
      <c r="R13" s="45">
        <v>2.933</v>
      </c>
      <c r="S13" s="45">
        <v>2.949</v>
      </c>
      <c r="T13" s="45">
        <v>2.885</v>
      </c>
      <c r="U13" s="45">
        <v>2.941</v>
      </c>
      <c r="V13" s="45">
        <v>3.72</v>
      </c>
      <c r="W13" s="45">
        <v>3.274</v>
      </c>
      <c r="X13" s="45">
        <v>3.214</v>
      </c>
      <c r="Y13" s="45">
        <v>3.148</v>
      </c>
      <c r="Z13" s="45">
        <v>3.118</v>
      </c>
      <c r="AA13" s="45">
        <v>3.137</v>
      </c>
      <c r="AB13" s="45">
        <v>3.139</v>
      </c>
      <c r="AC13" s="45">
        <v>2.942</v>
      </c>
      <c r="AD13" s="45">
        <v>2.885</v>
      </c>
      <c r="AE13" s="45">
        <v>3.069</v>
      </c>
      <c r="AF13" s="158"/>
    </row>
    <row r="14" spans="1:32" ht="23.25">
      <c r="A14" s="54" t="s">
        <v>6</v>
      </c>
      <c r="B14" s="166">
        <v>0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0</v>
      </c>
      <c r="Z14" s="166">
        <v>0</v>
      </c>
      <c r="AA14" s="166">
        <v>0</v>
      </c>
      <c r="AB14" s="166">
        <v>0</v>
      </c>
      <c r="AC14" s="166">
        <v>0</v>
      </c>
      <c r="AD14" s="166">
        <v>0</v>
      </c>
      <c r="AE14" s="166">
        <v>0</v>
      </c>
      <c r="AF14" s="158"/>
    </row>
    <row r="15" spans="1:32" ht="23.25">
      <c r="A15" s="54" t="s">
        <v>7</v>
      </c>
      <c r="B15" s="166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  <c r="Y15" s="166">
        <v>0</v>
      </c>
      <c r="Z15" s="166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158"/>
    </row>
    <row r="16" spans="1:32" ht="23.25">
      <c r="A16" s="54"/>
      <c r="B16" s="152">
        <f aca="true" t="shared" si="1" ref="B16:AE16">SUM(B11:B15)</f>
        <v>16.706</v>
      </c>
      <c r="C16" s="152">
        <f t="shared" si="1"/>
        <v>17.823</v>
      </c>
      <c r="D16" s="152">
        <f t="shared" si="1"/>
        <v>17.519000000000002</v>
      </c>
      <c r="E16" s="152">
        <f t="shared" si="1"/>
        <v>16.925</v>
      </c>
      <c r="F16" s="152">
        <f t="shared" si="1"/>
        <v>18.162</v>
      </c>
      <c r="G16" s="152">
        <f t="shared" si="1"/>
        <v>16.137</v>
      </c>
      <c r="H16" s="152">
        <f t="shared" si="1"/>
        <v>17.189</v>
      </c>
      <c r="I16" s="152">
        <f t="shared" si="1"/>
        <v>17.617</v>
      </c>
      <c r="J16" s="152">
        <f t="shared" si="1"/>
        <v>16.356</v>
      </c>
      <c r="K16" s="152">
        <f t="shared" si="1"/>
        <v>17.469</v>
      </c>
      <c r="L16" s="152">
        <f t="shared" si="1"/>
        <v>17.069</v>
      </c>
      <c r="M16" s="152">
        <f t="shared" si="1"/>
        <v>16.291999999999998</v>
      </c>
      <c r="N16" s="152">
        <f t="shared" si="1"/>
        <v>16.195999999999998</v>
      </c>
      <c r="O16" s="152">
        <f t="shared" si="1"/>
        <v>17.497</v>
      </c>
      <c r="P16" s="152">
        <f t="shared" si="1"/>
        <v>17.254</v>
      </c>
      <c r="Q16" s="152">
        <f t="shared" si="1"/>
        <v>17.383</v>
      </c>
      <c r="R16" s="152">
        <f t="shared" si="1"/>
        <v>17.274</v>
      </c>
      <c r="S16" s="152">
        <f t="shared" si="1"/>
        <v>17.246</v>
      </c>
      <c r="T16" s="152">
        <f t="shared" si="1"/>
        <v>16.969</v>
      </c>
      <c r="U16" s="152">
        <f t="shared" si="1"/>
        <v>17.400000000000002</v>
      </c>
      <c r="V16" s="152">
        <f t="shared" si="1"/>
        <v>18.096</v>
      </c>
      <c r="W16" s="152">
        <f t="shared" si="1"/>
        <v>17.806</v>
      </c>
      <c r="X16" s="152">
        <f t="shared" si="1"/>
        <v>17.673</v>
      </c>
      <c r="Y16" s="152">
        <f t="shared" si="1"/>
        <v>17.532000000000004</v>
      </c>
      <c r="Z16" s="152">
        <f t="shared" si="1"/>
        <v>17.128</v>
      </c>
      <c r="AA16" s="152">
        <f t="shared" si="1"/>
        <v>16.782</v>
      </c>
      <c r="AB16" s="152">
        <f t="shared" si="1"/>
        <v>17.496000000000002</v>
      </c>
      <c r="AC16" s="152">
        <f t="shared" si="1"/>
        <v>16.107</v>
      </c>
      <c r="AD16" s="152">
        <f t="shared" si="1"/>
        <v>15.735</v>
      </c>
      <c r="AE16" s="152">
        <f t="shared" si="1"/>
        <v>16.106</v>
      </c>
      <c r="AF16" s="158">
        <f>AVERAGE(B16:AE16)</f>
        <v>17.09813333333333</v>
      </c>
    </row>
    <row r="17" spans="1:32" ht="23.25">
      <c r="A17" s="58" t="s">
        <v>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8"/>
    </row>
    <row r="18" spans="1:32" ht="23.25">
      <c r="A18" s="59" t="s">
        <v>9</v>
      </c>
      <c r="B18" s="156">
        <v>14.83</v>
      </c>
      <c r="C18" s="156">
        <v>14.76</v>
      </c>
      <c r="D18" s="156">
        <v>14.91</v>
      </c>
      <c r="E18" s="156">
        <v>14.27</v>
      </c>
      <c r="F18" s="156">
        <v>16.14</v>
      </c>
      <c r="G18" s="156">
        <v>13.28</v>
      </c>
      <c r="H18" s="156">
        <v>15.51</v>
      </c>
      <c r="I18" s="156">
        <v>14.39</v>
      </c>
      <c r="J18" s="156">
        <v>15.1</v>
      </c>
      <c r="K18" s="156">
        <v>15.05</v>
      </c>
      <c r="L18" s="156">
        <v>15.17</v>
      </c>
      <c r="M18" s="156">
        <v>15.6</v>
      </c>
      <c r="N18" s="156">
        <v>16.77</v>
      </c>
      <c r="O18" s="156">
        <v>16.42</v>
      </c>
      <c r="P18" s="156">
        <v>15.47</v>
      </c>
      <c r="Q18" s="156">
        <v>17.6</v>
      </c>
      <c r="R18" s="156">
        <v>12.49</v>
      </c>
      <c r="S18" s="156">
        <v>16.26</v>
      </c>
      <c r="T18" s="156">
        <v>14.58</v>
      </c>
      <c r="U18" s="156">
        <v>16.14</v>
      </c>
      <c r="V18" s="156">
        <v>15.42</v>
      </c>
      <c r="W18" s="156">
        <v>16.37</v>
      </c>
      <c r="X18" s="156">
        <v>15.45</v>
      </c>
      <c r="Y18" s="156">
        <v>14.49</v>
      </c>
      <c r="Z18" s="156">
        <v>15.24</v>
      </c>
      <c r="AA18" s="156">
        <v>14.46</v>
      </c>
      <c r="AB18" s="156">
        <v>16.12</v>
      </c>
      <c r="AC18" s="156">
        <v>15.62</v>
      </c>
      <c r="AD18" s="156">
        <v>14.39</v>
      </c>
      <c r="AE18" s="156">
        <v>17.06</v>
      </c>
      <c r="AF18" s="158"/>
    </row>
    <row r="19" spans="1:32" ht="23.25">
      <c r="A19" s="67" t="s">
        <v>28</v>
      </c>
      <c r="B19" s="156">
        <v>-0.36</v>
      </c>
      <c r="C19" s="156">
        <v>-0.36</v>
      </c>
      <c r="D19" s="156">
        <v>-0.36</v>
      </c>
      <c r="E19" s="156">
        <v>-0.36</v>
      </c>
      <c r="F19" s="156">
        <v>-0.36</v>
      </c>
      <c r="G19" s="156">
        <v>-0.36</v>
      </c>
      <c r="H19" s="156">
        <v>-0.36</v>
      </c>
      <c r="I19" s="156">
        <v>-0.36</v>
      </c>
      <c r="J19" s="156">
        <v>-0.36</v>
      </c>
      <c r="K19" s="156">
        <v>-0.36</v>
      </c>
      <c r="L19" s="156">
        <v>-0.36</v>
      </c>
      <c r="M19" s="156">
        <v>-0.36</v>
      </c>
      <c r="N19" s="156">
        <v>-0.36</v>
      </c>
      <c r="O19" s="156">
        <v>-0.36</v>
      </c>
      <c r="P19" s="156">
        <v>-0.36</v>
      </c>
      <c r="Q19" s="156">
        <v>-0.36</v>
      </c>
      <c r="R19" s="156">
        <v>-0.36</v>
      </c>
      <c r="S19" s="156">
        <v>-0.36</v>
      </c>
      <c r="T19" s="156">
        <v>-0.36</v>
      </c>
      <c r="U19" s="156">
        <v>-0.36</v>
      </c>
      <c r="V19" s="156">
        <v>-0.36</v>
      </c>
      <c r="W19" s="156">
        <v>-0.36</v>
      </c>
      <c r="X19" s="156">
        <v>-0.36</v>
      </c>
      <c r="Y19" s="156">
        <v>-0.36</v>
      </c>
      <c r="Z19" s="156">
        <v>-0.36</v>
      </c>
      <c r="AA19" s="156">
        <v>-0.36</v>
      </c>
      <c r="AB19" s="156">
        <v>-0.36</v>
      </c>
      <c r="AC19" s="156">
        <v>-0.36</v>
      </c>
      <c r="AD19" s="156">
        <v>-0.36</v>
      </c>
      <c r="AE19" s="156">
        <v>-0.36</v>
      </c>
      <c r="AF19" s="158"/>
    </row>
    <row r="20" spans="1:32" ht="23.25">
      <c r="A20" s="59" t="s">
        <v>10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8"/>
    </row>
    <row r="21" spans="1:32" ht="23.25">
      <c r="A21" s="59" t="s">
        <v>25</v>
      </c>
      <c r="B21" s="154">
        <v>52</v>
      </c>
      <c r="C21" s="154">
        <v>55</v>
      </c>
      <c r="D21" s="154">
        <v>49</v>
      </c>
      <c r="E21" s="154">
        <v>47</v>
      </c>
      <c r="F21" s="154">
        <v>50</v>
      </c>
      <c r="G21" s="154">
        <v>53</v>
      </c>
      <c r="H21" s="154">
        <v>45</v>
      </c>
      <c r="I21" s="154">
        <v>48</v>
      </c>
      <c r="J21" s="154">
        <v>47</v>
      </c>
      <c r="K21" s="154">
        <v>45</v>
      </c>
      <c r="L21" s="154">
        <v>58</v>
      </c>
      <c r="M21" s="154">
        <v>47</v>
      </c>
      <c r="N21" s="154">
        <v>56</v>
      </c>
      <c r="O21" s="154">
        <v>50</v>
      </c>
      <c r="P21" s="154">
        <v>47</v>
      </c>
      <c r="Q21" s="154">
        <v>51</v>
      </c>
      <c r="R21" s="154">
        <v>49</v>
      </c>
      <c r="S21" s="154">
        <v>48</v>
      </c>
      <c r="T21" s="154">
        <v>46</v>
      </c>
      <c r="U21" s="154">
        <v>50</v>
      </c>
      <c r="V21" s="154">
        <v>45</v>
      </c>
      <c r="W21" s="154">
        <v>46</v>
      </c>
      <c r="X21" s="154">
        <v>28</v>
      </c>
      <c r="Y21" s="154">
        <v>45</v>
      </c>
      <c r="Z21" s="154">
        <v>40</v>
      </c>
      <c r="AA21" s="154">
        <v>48</v>
      </c>
      <c r="AB21" s="154">
        <v>78</v>
      </c>
      <c r="AC21" s="154">
        <v>51</v>
      </c>
      <c r="AD21" s="154">
        <v>48</v>
      </c>
      <c r="AE21" s="154">
        <v>43</v>
      </c>
      <c r="AF21" s="158"/>
    </row>
    <row r="22" spans="1:32" ht="23.25">
      <c r="A22" s="59" t="s">
        <v>24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8"/>
    </row>
    <row r="23" spans="1:32" ht="23.25">
      <c r="A23" s="59" t="s">
        <v>26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8"/>
    </row>
    <row r="24" spans="1:32" ht="23.25">
      <c r="A24" s="59" t="s">
        <v>27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8"/>
    </row>
    <row r="25" spans="1:32" ht="23.25">
      <c r="A25" s="59" t="s">
        <v>18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8"/>
    </row>
    <row r="26" spans="1:32" ht="23.25">
      <c r="A26" s="59" t="s">
        <v>5</v>
      </c>
      <c r="B26" s="156">
        <v>0.463</v>
      </c>
      <c r="C26" s="156">
        <v>0.463</v>
      </c>
      <c r="D26" s="156">
        <v>0.463</v>
      </c>
      <c r="E26" s="156">
        <v>0.463</v>
      </c>
      <c r="F26" s="156">
        <v>0.463</v>
      </c>
      <c r="G26" s="156">
        <v>0.463</v>
      </c>
      <c r="H26" s="156">
        <v>0.463</v>
      </c>
      <c r="I26" s="156">
        <v>0.46</v>
      </c>
      <c r="J26" s="156">
        <v>0.46</v>
      </c>
      <c r="K26" s="156">
        <v>0.46</v>
      </c>
      <c r="L26" s="156">
        <v>0.46</v>
      </c>
      <c r="M26" s="156">
        <v>0.46</v>
      </c>
      <c r="N26" s="156">
        <v>0.46</v>
      </c>
      <c r="O26" s="156">
        <v>0.46</v>
      </c>
      <c r="P26" s="156">
        <v>0.46</v>
      </c>
      <c r="Q26" s="156">
        <v>0.46</v>
      </c>
      <c r="R26" s="156">
        <v>0.46</v>
      </c>
      <c r="S26" s="156">
        <v>0.46</v>
      </c>
      <c r="T26" s="156">
        <v>0.46</v>
      </c>
      <c r="U26" s="156">
        <v>0.46</v>
      </c>
      <c r="V26" s="156">
        <v>0.46</v>
      </c>
      <c r="W26" s="156">
        <v>0.46</v>
      </c>
      <c r="X26" s="156">
        <v>0.46</v>
      </c>
      <c r="Y26" s="156">
        <v>0.46</v>
      </c>
      <c r="Z26" s="156">
        <v>0.46</v>
      </c>
      <c r="AA26" s="156">
        <v>0.46</v>
      </c>
      <c r="AB26" s="156">
        <v>0.46</v>
      </c>
      <c r="AC26" s="156">
        <v>0.46</v>
      </c>
      <c r="AD26" s="156">
        <v>0.46</v>
      </c>
      <c r="AE26" s="156">
        <v>0.46</v>
      </c>
      <c r="AF26" s="158"/>
    </row>
    <row r="27" spans="1:32" ht="23.25">
      <c r="A27" s="59" t="s">
        <v>11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8"/>
    </row>
    <row r="28" spans="1:32" ht="23.25">
      <c r="A28" s="59" t="s">
        <v>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9"/>
    </row>
    <row r="29" spans="1:32" ht="23.25">
      <c r="A29" s="54"/>
      <c r="B29" s="152">
        <f>B18+B25+B26+B27+B28</f>
        <v>15.293</v>
      </c>
      <c r="C29" s="152">
        <f aca="true" t="shared" si="2" ref="C29:AE29">C18+C25+C26+C27+C28</f>
        <v>15.222999999999999</v>
      </c>
      <c r="D29" s="152">
        <f t="shared" si="2"/>
        <v>15.373</v>
      </c>
      <c r="E29" s="152">
        <f t="shared" si="2"/>
        <v>14.732999999999999</v>
      </c>
      <c r="F29" s="152">
        <f t="shared" si="2"/>
        <v>16.603</v>
      </c>
      <c r="G29" s="152">
        <f t="shared" si="2"/>
        <v>13.742999999999999</v>
      </c>
      <c r="H29" s="152">
        <f t="shared" si="2"/>
        <v>15.972999999999999</v>
      </c>
      <c r="I29" s="152">
        <f t="shared" si="2"/>
        <v>14.850000000000001</v>
      </c>
      <c r="J29" s="152">
        <f t="shared" si="2"/>
        <v>15.56</v>
      </c>
      <c r="K29" s="152">
        <f t="shared" si="2"/>
        <v>15.510000000000002</v>
      </c>
      <c r="L29" s="152">
        <f t="shared" si="2"/>
        <v>15.63</v>
      </c>
      <c r="M29" s="152">
        <f t="shared" si="2"/>
        <v>16.06</v>
      </c>
      <c r="N29" s="152">
        <f t="shared" si="2"/>
        <v>17.23</v>
      </c>
      <c r="O29" s="152">
        <f t="shared" si="2"/>
        <v>16.880000000000003</v>
      </c>
      <c r="P29" s="152">
        <f t="shared" si="2"/>
        <v>15.930000000000001</v>
      </c>
      <c r="Q29" s="152">
        <f t="shared" si="2"/>
        <v>18.060000000000002</v>
      </c>
      <c r="R29" s="152">
        <f t="shared" si="2"/>
        <v>12.950000000000001</v>
      </c>
      <c r="S29" s="152">
        <f t="shared" si="2"/>
        <v>16.720000000000002</v>
      </c>
      <c r="T29" s="152">
        <f t="shared" si="2"/>
        <v>15.040000000000001</v>
      </c>
      <c r="U29" s="152">
        <f t="shared" si="2"/>
        <v>16.6</v>
      </c>
      <c r="V29" s="152">
        <f t="shared" si="2"/>
        <v>15.88</v>
      </c>
      <c r="W29" s="152">
        <f t="shared" si="2"/>
        <v>16.830000000000002</v>
      </c>
      <c r="X29" s="152">
        <f t="shared" si="2"/>
        <v>15.91</v>
      </c>
      <c r="Y29" s="152">
        <f t="shared" si="2"/>
        <v>14.950000000000001</v>
      </c>
      <c r="Z29" s="152">
        <f t="shared" si="2"/>
        <v>15.700000000000001</v>
      </c>
      <c r="AA29" s="152">
        <f t="shared" si="2"/>
        <v>14.920000000000002</v>
      </c>
      <c r="AB29" s="152">
        <f t="shared" si="2"/>
        <v>16.580000000000002</v>
      </c>
      <c r="AC29" s="152">
        <f t="shared" si="2"/>
        <v>16.08</v>
      </c>
      <c r="AD29" s="152">
        <f t="shared" si="2"/>
        <v>14.850000000000001</v>
      </c>
      <c r="AE29" s="152">
        <f t="shared" si="2"/>
        <v>17.52</v>
      </c>
      <c r="AF29" s="158">
        <f>AVERAGE(B29:AE29)</f>
        <v>15.772700000000002</v>
      </c>
    </row>
    <row r="30" spans="1:32" ht="23.25">
      <c r="A30" s="56" t="s">
        <v>12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8"/>
    </row>
    <row r="31" spans="1:32" ht="23.25">
      <c r="A31" s="54" t="s">
        <v>13</v>
      </c>
      <c r="B31" s="156">
        <v>1.4</v>
      </c>
      <c r="C31" s="156">
        <v>2</v>
      </c>
      <c r="D31" s="156">
        <v>2.3</v>
      </c>
      <c r="E31" s="156">
        <v>1.9</v>
      </c>
      <c r="F31" s="156">
        <v>2.3</v>
      </c>
      <c r="G31" s="156">
        <v>1.9</v>
      </c>
      <c r="H31" s="156">
        <v>2.3</v>
      </c>
      <c r="I31" s="156">
        <v>1.3</v>
      </c>
      <c r="J31" s="156">
        <v>1.8</v>
      </c>
      <c r="K31" s="156">
        <v>2.3</v>
      </c>
      <c r="L31" s="156">
        <v>2.3</v>
      </c>
      <c r="M31" s="156">
        <v>2.3</v>
      </c>
      <c r="N31" s="156">
        <v>2</v>
      </c>
      <c r="O31" s="156">
        <v>2</v>
      </c>
      <c r="P31" s="156">
        <v>1.9</v>
      </c>
      <c r="Q31" s="156">
        <v>2.7</v>
      </c>
      <c r="R31" s="156">
        <v>2.7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1.8</v>
      </c>
      <c r="AA31" s="156">
        <v>2.1</v>
      </c>
      <c r="AB31" s="149">
        <v>2.5</v>
      </c>
      <c r="AC31" s="149">
        <v>1.7</v>
      </c>
      <c r="AD31" s="149">
        <v>1.8</v>
      </c>
      <c r="AE31" s="149">
        <v>2.1</v>
      </c>
      <c r="AF31" s="158"/>
    </row>
    <row r="32" spans="1:32" ht="23.25">
      <c r="A32" s="54" t="s">
        <v>31</v>
      </c>
      <c r="B32" s="156">
        <v>0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3.3</v>
      </c>
      <c r="T32" s="156">
        <v>1.9</v>
      </c>
      <c r="U32" s="156">
        <v>1.9</v>
      </c>
      <c r="V32" s="156">
        <v>2.4</v>
      </c>
      <c r="W32" s="156">
        <v>2.1</v>
      </c>
      <c r="X32" s="156">
        <v>2</v>
      </c>
      <c r="Y32" s="156">
        <v>2.3</v>
      </c>
      <c r="Z32" s="156">
        <v>0</v>
      </c>
      <c r="AA32" s="156">
        <v>0</v>
      </c>
      <c r="AB32" s="149">
        <v>0</v>
      </c>
      <c r="AC32" s="149">
        <v>0</v>
      </c>
      <c r="AD32" s="149">
        <v>0</v>
      </c>
      <c r="AE32" s="149">
        <v>0</v>
      </c>
      <c r="AF32" s="158"/>
    </row>
    <row r="33" spans="1:32" ht="23.25">
      <c r="A33" s="54" t="s">
        <v>4</v>
      </c>
      <c r="B33" s="156">
        <v>1.6</v>
      </c>
      <c r="C33" s="156">
        <v>1.6</v>
      </c>
      <c r="D33" s="156">
        <v>1.6</v>
      </c>
      <c r="E33" s="156">
        <v>1.6</v>
      </c>
      <c r="F33" s="156">
        <v>1.6</v>
      </c>
      <c r="G33" s="156">
        <v>1.6</v>
      </c>
      <c r="H33" s="156">
        <v>1.6</v>
      </c>
      <c r="I33" s="156">
        <v>1.6</v>
      </c>
      <c r="J33" s="156">
        <v>1.6</v>
      </c>
      <c r="K33" s="156">
        <v>1.6</v>
      </c>
      <c r="L33" s="156">
        <v>1.6</v>
      </c>
      <c r="M33" s="156">
        <v>1.6</v>
      </c>
      <c r="N33" s="156">
        <v>1.7</v>
      </c>
      <c r="O33" s="156">
        <v>1.7</v>
      </c>
      <c r="P33" s="156">
        <v>1.7</v>
      </c>
      <c r="Q33" s="156">
        <v>1.7</v>
      </c>
      <c r="R33" s="156">
        <v>1.7</v>
      </c>
      <c r="S33" s="156">
        <v>1.7</v>
      </c>
      <c r="T33" s="156">
        <v>1.8</v>
      </c>
      <c r="U33" s="156">
        <v>1.7</v>
      </c>
      <c r="V33" s="156">
        <v>1.7</v>
      </c>
      <c r="W33" s="156">
        <v>1.7</v>
      </c>
      <c r="X33" s="156">
        <v>1.7</v>
      </c>
      <c r="Y33" s="156">
        <v>1.7</v>
      </c>
      <c r="Z33" s="156">
        <v>1.6</v>
      </c>
      <c r="AA33" s="156">
        <v>1.7</v>
      </c>
      <c r="AB33" s="149">
        <v>1.7</v>
      </c>
      <c r="AC33" s="149">
        <v>1.7</v>
      </c>
      <c r="AD33" s="149">
        <v>1.7</v>
      </c>
      <c r="AE33" s="149">
        <v>1.7</v>
      </c>
      <c r="AF33" s="158"/>
    </row>
    <row r="34" spans="1:32" ht="23.25">
      <c r="A34" s="54" t="s">
        <v>14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49"/>
      <c r="AC34" s="149"/>
      <c r="AD34" s="149"/>
      <c r="AE34" s="149"/>
      <c r="AF34" s="158"/>
    </row>
    <row r="35" spans="1:32" ht="23.25">
      <c r="A35" s="54" t="s">
        <v>11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49"/>
      <c r="AC35" s="149"/>
      <c r="AD35" s="149"/>
      <c r="AE35" s="149"/>
      <c r="AF35" s="158"/>
    </row>
    <row r="36" spans="1:32" ht="23.25">
      <c r="A36" s="54"/>
      <c r="B36" s="152">
        <f aca="true" t="shared" si="3" ref="B36:AE36">SUM(B31:B35)</f>
        <v>3</v>
      </c>
      <c r="C36" s="152">
        <f t="shared" si="3"/>
        <v>3.6</v>
      </c>
      <c r="D36" s="152">
        <f t="shared" si="3"/>
        <v>3.9</v>
      </c>
      <c r="E36" s="152">
        <f t="shared" si="3"/>
        <v>3.5</v>
      </c>
      <c r="F36" s="152">
        <f t="shared" si="3"/>
        <v>3.9</v>
      </c>
      <c r="G36" s="152">
        <f t="shared" si="3"/>
        <v>3.5</v>
      </c>
      <c r="H36" s="152">
        <f t="shared" si="3"/>
        <v>3.9</v>
      </c>
      <c r="I36" s="152">
        <f t="shared" si="3"/>
        <v>2.9000000000000004</v>
      </c>
      <c r="J36" s="152">
        <f t="shared" si="3"/>
        <v>3.4000000000000004</v>
      </c>
      <c r="K36" s="152">
        <f t="shared" si="3"/>
        <v>3.9</v>
      </c>
      <c r="L36" s="152">
        <f t="shared" si="3"/>
        <v>3.9</v>
      </c>
      <c r="M36" s="152">
        <f t="shared" si="3"/>
        <v>3.9</v>
      </c>
      <c r="N36" s="152">
        <f t="shared" si="3"/>
        <v>3.7</v>
      </c>
      <c r="O36" s="152">
        <f t="shared" si="3"/>
        <v>3.7</v>
      </c>
      <c r="P36" s="152">
        <f t="shared" si="3"/>
        <v>3.5999999999999996</v>
      </c>
      <c r="Q36" s="152">
        <f t="shared" si="3"/>
        <v>4.4</v>
      </c>
      <c r="R36" s="152">
        <f t="shared" si="3"/>
        <v>4.4</v>
      </c>
      <c r="S36" s="152">
        <f t="shared" si="3"/>
        <v>5</v>
      </c>
      <c r="T36" s="152">
        <f t="shared" si="3"/>
        <v>3.7</v>
      </c>
      <c r="U36" s="152">
        <f t="shared" si="3"/>
        <v>3.5999999999999996</v>
      </c>
      <c r="V36" s="152">
        <f t="shared" si="3"/>
        <v>4.1</v>
      </c>
      <c r="W36" s="152">
        <f t="shared" si="3"/>
        <v>3.8</v>
      </c>
      <c r="X36" s="152">
        <f t="shared" si="3"/>
        <v>3.7</v>
      </c>
      <c r="Y36" s="152">
        <f t="shared" si="3"/>
        <v>4</v>
      </c>
      <c r="Z36" s="152">
        <f t="shared" si="3"/>
        <v>3.4000000000000004</v>
      </c>
      <c r="AA36" s="152">
        <f t="shared" si="3"/>
        <v>3.8</v>
      </c>
      <c r="AB36" s="152">
        <f t="shared" si="3"/>
        <v>4.2</v>
      </c>
      <c r="AC36" s="152">
        <f t="shared" si="3"/>
        <v>3.4</v>
      </c>
      <c r="AD36" s="152">
        <f t="shared" si="3"/>
        <v>3.5</v>
      </c>
      <c r="AE36" s="152">
        <f t="shared" si="3"/>
        <v>3.8</v>
      </c>
      <c r="AF36" s="158">
        <f>AVERAGE(B36:AE36)</f>
        <v>3.77</v>
      </c>
    </row>
    <row r="37" spans="1:32" ht="23.25">
      <c r="A37" s="56" t="s">
        <v>15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8"/>
    </row>
    <row r="38" spans="1:32" ht="23.25">
      <c r="A38" s="54" t="s">
        <v>4</v>
      </c>
      <c r="B38" s="157">
        <v>0.27808115625</v>
      </c>
      <c r="C38" s="157">
        <v>0.454379125</v>
      </c>
      <c r="D38" s="157">
        <v>0.47999203125</v>
      </c>
      <c r="E38" s="157">
        <v>0.38148984375</v>
      </c>
      <c r="F38" s="157">
        <v>0.6203259375</v>
      </c>
      <c r="G38" s="157">
        <v>0.32122421875</v>
      </c>
      <c r="H38" s="157">
        <v>0.36553196875</v>
      </c>
      <c r="I38" s="157">
        <v>0.31337178125</v>
      </c>
      <c r="J38" s="157">
        <v>0.74820625</v>
      </c>
      <c r="K38" s="157">
        <v>0.7844554375</v>
      </c>
      <c r="L38" s="157">
        <v>0.6135479375</v>
      </c>
      <c r="M38" s="157">
        <v>0.7108520625</v>
      </c>
      <c r="N38" s="157">
        <v>0.533011125</v>
      </c>
      <c r="O38" s="157">
        <v>0.30706</v>
      </c>
      <c r="P38" s="157">
        <v>0.35300765625</v>
      </c>
      <c r="Q38" s="157">
        <v>0.49887621875</v>
      </c>
      <c r="R38" s="157">
        <v>0.4931056875</v>
      </c>
      <c r="S38" s="157">
        <v>0.52297678125</v>
      </c>
      <c r="T38" s="157">
        <v>0.5436600625</v>
      </c>
      <c r="U38" s="157">
        <v>0.34207453125</v>
      </c>
      <c r="V38" s="157">
        <v>0.414291125</v>
      </c>
      <c r="W38" s="157">
        <v>0.3502585625</v>
      </c>
      <c r="X38" s="157">
        <v>0.37428596875</v>
      </c>
      <c r="Y38" s="157">
        <v>0.5582785625</v>
      </c>
      <c r="Z38" s="157">
        <v>0.36285271875</v>
      </c>
      <c r="AA38" s="157">
        <v>0.5560548125</v>
      </c>
      <c r="AB38" s="157">
        <v>0.3488405</v>
      </c>
      <c r="AC38" s="157">
        <v>0.326949875</v>
      </c>
      <c r="AD38" s="157">
        <v>0.33187428125</v>
      </c>
      <c r="AE38" s="157">
        <v>0.5584703125</v>
      </c>
      <c r="AF38" s="158">
        <f>AVERAGE(B38:AE38)</f>
        <v>0.4615795510416667</v>
      </c>
    </row>
    <row r="39" spans="1:32" ht="23.25">
      <c r="A39" s="54" t="s">
        <v>16</v>
      </c>
      <c r="B39" s="152">
        <f aca="true" t="shared" si="4" ref="B39:AD39">SUM(B38,B36,B29,B16,B9)</f>
        <v>49.227081156249994</v>
      </c>
      <c r="C39" s="152">
        <f t="shared" si="4"/>
        <v>50.650379125</v>
      </c>
      <c r="D39" s="152">
        <f t="shared" si="4"/>
        <v>52.571992031250005</v>
      </c>
      <c r="E39" s="152">
        <f t="shared" si="4"/>
        <v>51.079489843750004</v>
      </c>
      <c r="F39" s="152">
        <f t="shared" si="4"/>
        <v>54.815325937500006</v>
      </c>
      <c r="G39" s="152">
        <f t="shared" si="4"/>
        <v>48.75622421875</v>
      </c>
      <c r="H39" s="152">
        <f t="shared" si="4"/>
        <v>51.47453196875</v>
      </c>
      <c r="I39" s="152">
        <f t="shared" si="4"/>
        <v>48.75037178125</v>
      </c>
      <c r="J39" s="152">
        <f t="shared" si="4"/>
        <v>54.06420625</v>
      </c>
      <c r="K39" s="152">
        <f t="shared" si="4"/>
        <v>53.64345543750001</v>
      </c>
      <c r="L39" s="152">
        <f t="shared" si="4"/>
        <v>53.94254793750001</v>
      </c>
      <c r="M39" s="152">
        <f t="shared" si="4"/>
        <v>52.1328520625</v>
      </c>
      <c r="N39" s="152">
        <f t="shared" si="4"/>
        <v>52.639011124999996</v>
      </c>
      <c r="O39" s="152">
        <f t="shared" si="4"/>
        <v>53.69406000000001</v>
      </c>
      <c r="P39" s="152">
        <f t="shared" si="4"/>
        <v>52.967007656250004</v>
      </c>
      <c r="Q39" s="152">
        <f t="shared" si="4"/>
        <v>56.02187621875</v>
      </c>
      <c r="R39" s="152">
        <f t="shared" si="4"/>
        <v>52.4971056875</v>
      </c>
      <c r="S39" s="152">
        <f t="shared" si="4"/>
        <v>56.23897678125</v>
      </c>
      <c r="T39" s="152">
        <f t="shared" si="4"/>
        <v>52.5828700625</v>
      </c>
      <c r="U39" s="152">
        <f t="shared" si="4"/>
        <v>54.58779253125</v>
      </c>
      <c r="V39" s="152">
        <f t="shared" si="4"/>
        <v>53.370101125</v>
      </c>
      <c r="W39" s="152">
        <f t="shared" si="4"/>
        <v>53.6007085625</v>
      </c>
      <c r="X39" s="152">
        <f t="shared" si="4"/>
        <v>51.566832968750006</v>
      </c>
      <c r="Y39" s="152">
        <f t="shared" si="4"/>
        <v>51.37117156250001</v>
      </c>
      <c r="Z39" s="152">
        <f t="shared" si="4"/>
        <v>51.58377171875</v>
      </c>
      <c r="AA39" s="152">
        <f t="shared" si="4"/>
        <v>50.53425981250001</v>
      </c>
      <c r="AB39" s="152">
        <f t="shared" si="4"/>
        <v>53.05214050000001</v>
      </c>
      <c r="AC39" s="152">
        <f t="shared" si="4"/>
        <v>49.814160875</v>
      </c>
      <c r="AD39" s="152">
        <f t="shared" si="4"/>
        <v>48.73920728125</v>
      </c>
      <c r="AE39" s="156">
        <f>SUM(AE9+AE16+AE29+AE36+AE38)</f>
        <v>52.6974393125</v>
      </c>
      <c r="AF39" s="158"/>
    </row>
    <row r="40" spans="1:32" ht="23.25">
      <c r="A40" s="54" t="s">
        <v>17</v>
      </c>
      <c r="B40" s="156">
        <f>-SUM(B14+B15+B27+B28+B34+B35)</f>
        <v>0</v>
      </c>
      <c r="C40" s="156">
        <f aca="true" t="shared" si="5" ref="C40:AE40">-SUM(C14+C15+C27+C28+C34+C35)</f>
        <v>0</v>
      </c>
      <c r="D40" s="156">
        <f t="shared" si="5"/>
        <v>0</v>
      </c>
      <c r="E40" s="156">
        <f t="shared" si="5"/>
        <v>0</v>
      </c>
      <c r="F40" s="156">
        <f t="shared" si="5"/>
        <v>0</v>
      </c>
      <c r="G40" s="156">
        <f t="shared" si="5"/>
        <v>0</v>
      </c>
      <c r="H40" s="156">
        <f t="shared" si="5"/>
        <v>0</v>
      </c>
      <c r="I40" s="156">
        <f t="shared" si="5"/>
        <v>0</v>
      </c>
      <c r="J40" s="156">
        <f t="shared" si="5"/>
        <v>0</v>
      </c>
      <c r="K40" s="156">
        <f t="shared" si="5"/>
        <v>0</v>
      </c>
      <c r="L40" s="156">
        <f t="shared" si="5"/>
        <v>0</v>
      </c>
      <c r="M40" s="156">
        <f t="shared" si="5"/>
        <v>0</v>
      </c>
      <c r="N40" s="156">
        <f t="shared" si="5"/>
        <v>0</v>
      </c>
      <c r="O40" s="156">
        <f t="shared" si="5"/>
        <v>0</v>
      </c>
      <c r="P40" s="156">
        <f t="shared" si="5"/>
        <v>0</v>
      </c>
      <c r="Q40" s="156">
        <f t="shared" si="5"/>
        <v>0</v>
      </c>
      <c r="R40" s="156">
        <f t="shared" si="5"/>
        <v>0</v>
      </c>
      <c r="S40" s="156">
        <f t="shared" si="5"/>
        <v>0</v>
      </c>
      <c r="T40" s="156">
        <f t="shared" si="5"/>
        <v>0</v>
      </c>
      <c r="U40" s="156">
        <f t="shared" si="5"/>
        <v>0</v>
      </c>
      <c r="V40" s="156">
        <f t="shared" si="5"/>
        <v>0</v>
      </c>
      <c r="W40" s="156">
        <f t="shared" si="5"/>
        <v>0</v>
      </c>
      <c r="X40" s="156">
        <f t="shared" si="5"/>
        <v>0</v>
      </c>
      <c r="Y40" s="156">
        <f t="shared" si="5"/>
        <v>0</v>
      </c>
      <c r="Z40" s="156">
        <f t="shared" si="5"/>
        <v>0</v>
      </c>
      <c r="AA40" s="156">
        <f t="shared" si="5"/>
        <v>0</v>
      </c>
      <c r="AB40" s="156">
        <f t="shared" si="5"/>
        <v>0</v>
      </c>
      <c r="AC40" s="156">
        <f t="shared" si="5"/>
        <v>0</v>
      </c>
      <c r="AD40" s="156">
        <f t="shared" si="5"/>
        <v>0</v>
      </c>
      <c r="AE40" s="156">
        <f t="shared" si="5"/>
        <v>0</v>
      </c>
      <c r="AF40" s="158"/>
    </row>
    <row r="41" spans="1:32" ht="23.25">
      <c r="A41" s="56" t="s">
        <v>22</v>
      </c>
      <c r="B41" s="152">
        <f aca="true" t="shared" si="6" ref="B41:AE41">SUM(B39:B40)</f>
        <v>49.227081156249994</v>
      </c>
      <c r="C41" s="152">
        <f t="shared" si="6"/>
        <v>50.650379125</v>
      </c>
      <c r="D41" s="152">
        <f t="shared" si="6"/>
        <v>52.571992031250005</v>
      </c>
      <c r="E41" s="152">
        <f t="shared" si="6"/>
        <v>51.079489843750004</v>
      </c>
      <c r="F41" s="152">
        <f t="shared" si="6"/>
        <v>54.815325937500006</v>
      </c>
      <c r="G41" s="152">
        <f t="shared" si="6"/>
        <v>48.75622421875</v>
      </c>
      <c r="H41" s="152">
        <f t="shared" si="6"/>
        <v>51.47453196875</v>
      </c>
      <c r="I41" s="152">
        <f t="shared" si="6"/>
        <v>48.75037178125</v>
      </c>
      <c r="J41" s="152">
        <f t="shared" si="6"/>
        <v>54.06420625</v>
      </c>
      <c r="K41" s="152">
        <f t="shared" si="6"/>
        <v>53.64345543750001</v>
      </c>
      <c r="L41" s="152">
        <f t="shared" si="6"/>
        <v>53.94254793750001</v>
      </c>
      <c r="M41" s="152">
        <f t="shared" si="6"/>
        <v>52.1328520625</v>
      </c>
      <c r="N41" s="152">
        <f t="shared" si="6"/>
        <v>52.639011124999996</v>
      </c>
      <c r="O41" s="152">
        <f t="shared" si="6"/>
        <v>53.69406000000001</v>
      </c>
      <c r="P41" s="152">
        <f t="shared" si="6"/>
        <v>52.967007656250004</v>
      </c>
      <c r="Q41" s="152">
        <f t="shared" si="6"/>
        <v>56.02187621875</v>
      </c>
      <c r="R41" s="152">
        <f t="shared" si="6"/>
        <v>52.4971056875</v>
      </c>
      <c r="S41" s="152">
        <f t="shared" si="6"/>
        <v>56.23897678125</v>
      </c>
      <c r="T41" s="152">
        <f t="shared" si="6"/>
        <v>52.5828700625</v>
      </c>
      <c r="U41" s="152">
        <f t="shared" si="6"/>
        <v>54.58779253125</v>
      </c>
      <c r="V41" s="152">
        <f t="shared" si="6"/>
        <v>53.370101125</v>
      </c>
      <c r="W41" s="152">
        <f t="shared" si="6"/>
        <v>53.6007085625</v>
      </c>
      <c r="X41" s="152">
        <f t="shared" si="6"/>
        <v>51.566832968750006</v>
      </c>
      <c r="Y41" s="152">
        <f t="shared" si="6"/>
        <v>51.37117156250001</v>
      </c>
      <c r="Z41" s="152">
        <f t="shared" si="6"/>
        <v>51.58377171875</v>
      </c>
      <c r="AA41" s="152">
        <f t="shared" si="6"/>
        <v>50.53425981250001</v>
      </c>
      <c r="AB41" s="152">
        <f t="shared" si="6"/>
        <v>53.05214050000001</v>
      </c>
      <c r="AC41" s="152">
        <f t="shared" si="6"/>
        <v>49.814160875</v>
      </c>
      <c r="AD41" s="152">
        <f t="shared" si="6"/>
        <v>48.73920728125</v>
      </c>
      <c r="AE41" s="152">
        <f t="shared" si="6"/>
        <v>52.6974393125</v>
      </c>
      <c r="AF41" s="158">
        <f>AVERAGE(B41:AE41)</f>
        <v>52.288898384374995</v>
      </c>
    </row>
    <row r="42" spans="1:32" ht="23.25">
      <c r="A42" s="56"/>
      <c r="B42" s="26"/>
      <c r="C42" s="60"/>
      <c r="D42" s="60"/>
      <c r="E42" s="77"/>
      <c r="F42" s="77"/>
      <c r="G42" s="77"/>
      <c r="H42" s="114"/>
      <c r="I42" s="114"/>
      <c r="J42" s="114"/>
      <c r="K42" s="114"/>
      <c r="L42" s="114"/>
      <c r="M42" s="114"/>
      <c r="N42" s="114"/>
      <c r="O42" s="114"/>
      <c r="P42" s="114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61"/>
    </row>
    <row r="43" spans="1:32" ht="23.25">
      <c r="A43" s="8" t="s">
        <v>20</v>
      </c>
      <c r="B43" s="14"/>
      <c r="C43" s="14"/>
      <c r="D43" s="14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7"/>
      <c r="R43" s="117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43"/>
    </row>
  </sheetData>
  <sheetProtection/>
  <printOptions/>
  <pageMargins left="0.32" right="0.2" top="0.51" bottom="0.34" header="0.5" footer="0.34"/>
  <pageSetup horizontalDpi="300" verticalDpi="300" orientation="landscape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3"/>
  <sheetViews>
    <sheetView zoomScale="55" zoomScaleNormal="55" zoomScalePageLayoutView="0" workbookViewId="0" topLeftCell="A1">
      <pane xSplit="1" ySplit="5" topLeftCell="R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:AF41"/>
    </sheetView>
  </sheetViews>
  <sheetFormatPr defaultColWidth="8.88671875" defaultRowHeight="15"/>
  <cols>
    <col min="1" max="1" width="32.77734375" style="15" customWidth="1"/>
    <col min="2" max="3" width="9.21484375" style="15" bestFit="1" customWidth="1"/>
    <col min="4" max="10" width="9.3359375" style="15" bestFit="1" customWidth="1"/>
    <col min="11" max="13" width="9.4453125" style="15" bestFit="1" customWidth="1"/>
    <col min="14" max="14" width="9.77734375" style="15" bestFit="1" customWidth="1"/>
    <col min="15" max="24" width="9.4453125" style="15" bestFit="1" customWidth="1"/>
    <col min="25" max="27" width="9.77734375" style="15" bestFit="1" customWidth="1"/>
    <col min="28" max="31" width="9.4453125" style="15" bestFit="1" customWidth="1"/>
    <col min="32" max="32" width="9.3359375" style="15" bestFit="1" customWidth="1"/>
    <col min="33" max="33" width="9.77734375" style="37" bestFit="1" customWidth="1"/>
    <col min="34" max="16384" width="8.88671875" style="15" customWidth="1"/>
  </cols>
  <sheetData>
    <row r="1" spans="1:33" ht="23.25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125"/>
    </row>
    <row r="2" spans="1:33" ht="23.25">
      <c r="A2" s="62">
        <v>41030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125"/>
    </row>
    <row r="3" spans="1:33" ht="23.25">
      <c r="A3" s="64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22"/>
      <c r="AA3" s="64"/>
      <c r="AB3" s="122"/>
      <c r="AC3" s="122"/>
      <c r="AD3" s="122"/>
      <c r="AE3" s="122"/>
      <c r="AF3" s="122"/>
      <c r="AG3" s="66"/>
    </row>
    <row r="4" spans="1:36" ht="23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53"/>
      <c r="AH4" s="25"/>
      <c r="AI4" s="25"/>
      <c r="AJ4" s="25"/>
    </row>
    <row r="5" spans="1:33" ht="23.25">
      <c r="A5" s="59"/>
      <c r="B5" s="118">
        <v>1</v>
      </c>
      <c r="C5" s="118">
        <v>2</v>
      </c>
      <c r="D5" s="118">
        <v>3</v>
      </c>
      <c r="E5" s="118">
        <v>4</v>
      </c>
      <c r="F5" s="118">
        <v>5</v>
      </c>
      <c r="G5" s="118">
        <v>6</v>
      </c>
      <c r="H5" s="118">
        <v>7</v>
      </c>
      <c r="I5" s="118">
        <v>8</v>
      </c>
      <c r="J5" s="118">
        <v>9</v>
      </c>
      <c r="K5" s="118">
        <v>10</v>
      </c>
      <c r="L5" s="118">
        <v>11</v>
      </c>
      <c r="M5" s="118">
        <v>12</v>
      </c>
      <c r="N5" s="118">
        <v>13</v>
      </c>
      <c r="O5" s="118">
        <v>14</v>
      </c>
      <c r="P5" s="118">
        <v>15</v>
      </c>
      <c r="Q5" s="119">
        <v>16</v>
      </c>
      <c r="R5" s="119">
        <v>17</v>
      </c>
      <c r="S5" s="120">
        <v>18</v>
      </c>
      <c r="T5" s="120">
        <v>19</v>
      </c>
      <c r="U5" s="120">
        <v>20</v>
      </c>
      <c r="V5" s="120">
        <v>21</v>
      </c>
      <c r="W5" s="120">
        <v>22</v>
      </c>
      <c r="X5" s="120">
        <v>23</v>
      </c>
      <c r="Y5" s="120">
        <v>24</v>
      </c>
      <c r="Z5" s="119">
        <v>25</v>
      </c>
      <c r="AA5" s="119">
        <v>26</v>
      </c>
      <c r="AB5" s="119">
        <v>27</v>
      </c>
      <c r="AC5" s="119">
        <v>28</v>
      </c>
      <c r="AD5" s="119">
        <v>29</v>
      </c>
      <c r="AE5" s="119">
        <v>30</v>
      </c>
      <c r="AF5" s="119">
        <v>31</v>
      </c>
      <c r="AG5" s="55"/>
    </row>
    <row r="6" spans="1:33" ht="23.25">
      <c r="A6" s="58" t="s">
        <v>0</v>
      </c>
      <c r="B6" s="58"/>
      <c r="C6" s="58"/>
      <c r="D6" s="58"/>
      <c r="E6" s="58"/>
      <c r="F6" s="58"/>
      <c r="G6" s="58"/>
      <c r="H6" s="58"/>
      <c r="I6" s="111"/>
      <c r="J6" s="111"/>
      <c r="K6" s="111"/>
      <c r="L6" s="111"/>
      <c r="M6" s="111"/>
      <c r="N6" s="111"/>
      <c r="O6" s="111"/>
      <c r="P6" s="111"/>
      <c r="Q6" s="26"/>
      <c r="R6" s="26"/>
      <c r="S6" s="60"/>
      <c r="T6" s="60"/>
      <c r="U6" s="60"/>
      <c r="V6" s="60"/>
      <c r="W6" s="60"/>
      <c r="X6" s="60"/>
      <c r="Y6" s="60"/>
      <c r="Z6" s="26"/>
      <c r="AA6" s="26"/>
      <c r="AB6" s="26"/>
      <c r="AC6" s="26"/>
      <c r="AD6" s="26"/>
      <c r="AE6" s="26"/>
      <c r="AF6" s="26"/>
      <c r="AG6" s="36"/>
    </row>
    <row r="7" spans="1:33" ht="23.25">
      <c r="A7" s="59" t="s">
        <v>1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152"/>
    </row>
    <row r="8" spans="1:33" ht="23.25">
      <c r="A8" s="59" t="s">
        <v>2</v>
      </c>
      <c r="B8" s="45">
        <v>15.352</v>
      </c>
      <c r="C8" s="45">
        <v>15.482</v>
      </c>
      <c r="D8" s="45">
        <v>14.247</v>
      </c>
      <c r="E8" s="45">
        <v>15.616</v>
      </c>
      <c r="F8" s="45">
        <v>15.027</v>
      </c>
      <c r="G8" s="45">
        <v>13.45</v>
      </c>
      <c r="H8" s="45">
        <v>16.065</v>
      </c>
      <c r="I8" s="45">
        <v>15.014</v>
      </c>
      <c r="J8" s="45">
        <v>15.712828</v>
      </c>
      <c r="K8" s="45">
        <v>15.198696</v>
      </c>
      <c r="L8" s="45">
        <v>18.385245</v>
      </c>
      <c r="M8" s="45">
        <v>14.601815</v>
      </c>
      <c r="N8" s="45">
        <v>16.993948</v>
      </c>
      <c r="O8" s="45">
        <v>15.810142000000003</v>
      </c>
      <c r="P8" s="45">
        <v>15.886251</v>
      </c>
      <c r="Q8" s="45">
        <v>15.975501000000001</v>
      </c>
      <c r="R8" s="45">
        <v>16.167651</v>
      </c>
      <c r="S8" s="45">
        <v>16.209300000000002</v>
      </c>
      <c r="T8" s="45">
        <v>15.852770000000001</v>
      </c>
      <c r="U8" s="45">
        <v>15.552655</v>
      </c>
      <c r="V8" s="45">
        <v>16.610400000000002</v>
      </c>
      <c r="W8" s="45">
        <v>15.893082</v>
      </c>
      <c r="X8" s="45">
        <v>16.59966</v>
      </c>
      <c r="Y8" s="45">
        <v>17.272419</v>
      </c>
      <c r="Z8" s="45">
        <v>16.717864</v>
      </c>
      <c r="AA8" s="45">
        <v>15.815946</v>
      </c>
      <c r="AB8" s="45">
        <v>16.122652</v>
      </c>
      <c r="AC8" s="45">
        <v>16.230918</v>
      </c>
      <c r="AD8" s="45">
        <v>16.941544999999998</v>
      </c>
      <c r="AE8" s="45">
        <v>17.019578000000003</v>
      </c>
      <c r="AF8" s="45">
        <v>16.666743</v>
      </c>
      <c r="AG8" s="152"/>
    </row>
    <row r="9" spans="1:33" ht="20.25">
      <c r="A9" s="59"/>
      <c r="B9" s="152">
        <f aca="true" t="shared" si="0" ref="B9:AF9">SUM(B7:B8)</f>
        <v>15.352</v>
      </c>
      <c r="C9" s="152">
        <f t="shared" si="0"/>
        <v>15.482</v>
      </c>
      <c r="D9" s="152">
        <f t="shared" si="0"/>
        <v>14.247</v>
      </c>
      <c r="E9" s="152">
        <f t="shared" si="0"/>
        <v>15.616</v>
      </c>
      <c r="F9" s="152">
        <f t="shared" si="0"/>
        <v>15.027</v>
      </c>
      <c r="G9" s="152">
        <f t="shared" si="0"/>
        <v>13.45</v>
      </c>
      <c r="H9" s="152">
        <f t="shared" si="0"/>
        <v>16.065</v>
      </c>
      <c r="I9" s="152">
        <f t="shared" si="0"/>
        <v>15.014</v>
      </c>
      <c r="J9" s="152">
        <f t="shared" si="0"/>
        <v>15.712828</v>
      </c>
      <c r="K9" s="152">
        <f t="shared" si="0"/>
        <v>15.198696</v>
      </c>
      <c r="L9" s="152">
        <f t="shared" si="0"/>
        <v>18.385245</v>
      </c>
      <c r="M9" s="152">
        <f t="shared" si="0"/>
        <v>14.601815</v>
      </c>
      <c r="N9" s="152">
        <f t="shared" si="0"/>
        <v>16.993948</v>
      </c>
      <c r="O9" s="152">
        <f t="shared" si="0"/>
        <v>15.810142000000003</v>
      </c>
      <c r="P9" s="152">
        <f t="shared" si="0"/>
        <v>15.886251</v>
      </c>
      <c r="Q9" s="152">
        <f t="shared" si="0"/>
        <v>15.975501000000001</v>
      </c>
      <c r="R9" s="152">
        <f t="shared" si="0"/>
        <v>16.167651</v>
      </c>
      <c r="S9" s="152">
        <f t="shared" si="0"/>
        <v>16.209300000000002</v>
      </c>
      <c r="T9" s="152">
        <f t="shared" si="0"/>
        <v>15.852770000000001</v>
      </c>
      <c r="U9" s="152">
        <f t="shared" si="0"/>
        <v>15.552655</v>
      </c>
      <c r="V9" s="152">
        <f t="shared" si="0"/>
        <v>16.610400000000002</v>
      </c>
      <c r="W9" s="152">
        <f t="shared" si="0"/>
        <v>15.893082</v>
      </c>
      <c r="X9" s="152">
        <f t="shared" si="0"/>
        <v>16.59966</v>
      </c>
      <c r="Y9" s="152">
        <f t="shared" si="0"/>
        <v>17.272419</v>
      </c>
      <c r="Z9" s="152">
        <f t="shared" si="0"/>
        <v>16.717864</v>
      </c>
      <c r="AA9" s="152">
        <f t="shared" si="0"/>
        <v>15.815946</v>
      </c>
      <c r="AB9" s="152">
        <f t="shared" si="0"/>
        <v>16.122652</v>
      </c>
      <c r="AC9" s="152">
        <f t="shared" si="0"/>
        <v>16.230918</v>
      </c>
      <c r="AD9" s="152">
        <f t="shared" si="0"/>
        <v>16.941544999999998</v>
      </c>
      <c r="AE9" s="152">
        <f t="shared" si="0"/>
        <v>17.019578000000003</v>
      </c>
      <c r="AF9" s="152">
        <f t="shared" si="0"/>
        <v>16.666743</v>
      </c>
      <c r="AG9" s="152">
        <f>AVERAGE(B9:AF9)</f>
        <v>15.951309967741938</v>
      </c>
    </row>
    <row r="10" spans="1:33" ht="20.25">
      <c r="A10" s="58" t="s">
        <v>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</row>
    <row r="11" spans="1:33" ht="23.25">
      <c r="A11" s="59" t="s">
        <v>19</v>
      </c>
      <c r="B11" s="45">
        <v>14.428</v>
      </c>
      <c r="C11" s="45">
        <v>14.667000000000002</v>
      </c>
      <c r="D11" s="45">
        <v>14.51</v>
      </c>
      <c r="E11" s="45">
        <v>14.038</v>
      </c>
      <c r="F11" s="45">
        <v>14.519</v>
      </c>
      <c r="G11" s="45">
        <v>14.522</v>
      </c>
      <c r="H11" s="163">
        <v>14.271</v>
      </c>
      <c r="I11" s="163">
        <v>13.805</v>
      </c>
      <c r="J11" s="163">
        <v>14.299</v>
      </c>
      <c r="K11" s="163">
        <v>14.629999999999999</v>
      </c>
      <c r="L11" s="45">
        <v>15.468</v>
      </c>
      <c r="M11" s="45">
        <v>14.961</v>
      </c>
      <c r="N11" s="45">
        <v>13.773</v>
      </c>
      <c r="O11" s="45">
        <v>15.190999999999999</v>
      </c>
      <c r="P11" s="45">
        <v>13.073</v>
      </c>
      <c r="Q11" s="45">
        <v>13.222</v>
      </c>
      <c r="R11" s="45">
        <v>13.199</v>
      </c>
      <c r="S11" s="164">
        <v>13.85</v>
      </c>
      <c r="T11" s="164">
        <v>13.979999999999999</v>
      </c>
      <c r="U11" s="164">
        <v>16.275</v>
      </c>
      <c r="V11" s="164">
        <v>16.423000000000002</v>
      </c>
      <c r="W11" s="164">
        <v>14.821</v>
      </c>
      <c r="X11" s="164">
        <v>15.786</v>
      </c>
      <c r="Y11" s="164">
        <v>15.733</v>
      </c>
      <c r="Z11" s="164">
        <v>15.943</v>
      </c>
      <c r="AA11" s="164">
        <v>16.197</v>
      </c>
      <c r="AB11" s="164">
        <v>16.407</v>
      </c>
      <c r="AC11" s="164">
        <v>16.504</v>
      </c>
      <c r="AD11" s="164">
        <v>16.816</v>
      </c>
      <c r="AE11" s="164">
        <v>12.844</v>
      </c>
      <c r="AF11" s="164">
        <v>16.694</v>
      </c>
      <c r="AG11" s="152"/>
    </row>
    <row r="12" spans="1:33" ht="23.25">
      <c r="A12" s="67" t="s">
        <v>28</v>
      </c>
      <c r="B12" s="45">
        <v>0</v>
      </c>
      <c r="C12" s="45">
        <v>-0.261</v>
      </c>
      <c r="D12" s="45">
        <v>-0.448</v>
      </c>
      <c r="E12" s="45">
        <v>-0.433</v>
      </c>
      <c r="F12" s="45">
        <v>-0.431</v>
      </c>
      <c r="G12" s="45">
        <v>-0.372</v>
      </c>
      <c r="H12" s="163">
        <v>-0.286</v>
      </c>
      <c r="I12" s="163">
        <v>-0.292</v>
      </c>
      <c r="J12" s="163">
        <v>-0.288</v>
      </c>
      <c r="K12" s="163">
        <v>-0.272</v>
      </c>
      <c r="L12" s="45">
        <v>-0.237</v>
      </c>
      <c r="M12" s="45">
        <v>0</v>
      </c>
      <c r="N12" s="45">
        <v>0</v>
      </c>
      <c r="O12" s="45">
        <v>-0.063</v>
      </c>
      <c r="P12" s="45">
        <v>-0.276</v>
      </c>
      <c r="Q12" s="45">
        <v>0.002</v>
      </c>
      <c r="R12" s="45">
        <v>1.02</v>
      </c>
      <c r="S12" s="164">
        <v>0.991</v>
      </c>
      <c r="T12" s="164">
        <v>1.002</v>
      </c>
      <c r="U12" s="164">
        <v>0.984</v>
      </c>
      <c r="V12" s="164">
        <v>0.965</v>
      </c>
      <c r="W12" s="164">
        <v>0.991</v>
      </c>
      <c r="X12" s="164">
        <v>1.025</v>
      </c>
      <c r="Y12" s="164">
        <v>0.826</v>
      </c>
      <c r="Z12" s="164">
        <v>0</v>
      </c>
      <c r="AA12" s="164">
        <v>0</v>
      </c>
      <c r="AB12" s="164">
        <v>0.448</v>
      </c>
      <c r="AC12" s="164">
        <v>0.58</v>
      </c>
      <c r="AD12" s="164">
        <v>1.024</v>
      </c>
      <c r="AE12" s="164">
        <v>1.032</v>
      </c>
      <c r="AF12" s="164">
        <v>1.01</v>
      </c>
      <c r="AG12" s="152"/>
    </row>
    <row r="13" spans="1:33" ht="23.25">
      <c r="A13" s="59" t="s">
        <v>5</v>
      </c>
      <c r="B13" s="45">
        <v>3.186</v>
      </c>
      <c r="C13" s="45">
        <v>2.95</v>
      </c>
      <c r="D13" s="45">
        <v>1.965</v>
      </c>
      <c r="E13" s="45">
        <v>2.823</v>
      </c>
      <c r="F13" s="45">
        <v>2.746</v>
      </c>
      <c r="G13" s="45">
        <v>2.758</v>
      </c>
      <c r="H13" s="163">
        <v>2.775</v>
      </c>
      <c r="I13" s="163">
        <v>2.841</v>
      </c>
      <c r="J13" s="163">
        <v>2.844</v>
      </c>
      <c r="K13" s="163">
        <v>2.871</v>
      </c>
      <c r="L13" s="45">
        <v>2.852</v>
      </c>
      <c r="M13" s="45">
        <v>2.406</v>
      </c>
      <c r="N13" s="45">
        <v>3.699</v>
      </c>
      <c r="O13" s="45">
        <v>3.145</v>
      </c>
      <c r="P13" s="45">
        <v>3.111</v>
      </c>
      <c r="Q13" s="45">
        <v>3.162</v>
      </c>
      <c r="R13" s="45">
        <v>3.101</v>
      </c>
      <c r="S13" s="164">
        <v>3.276</v>
      </c>
      <c r="T13" s="164">
        <v>3.385</v>
      </c>
      <c r="U13" s="164">
        <v>2.948</v>
      </c>
      <c r="V13" s="164">
        <v>2.598</v>
      </c>
      <c r="W13" s="164">
        <v>2.616</v>
      </c>
      <c r="X13" s="164">
        <v>2.362</v>
      </c>
      <c r="Y13" s="45">
        <v>1.842</v>
      </c>
      <c r="Z13" s="164">
        <v>2.6</v>
      </c>
      <c r="AA13" s="164">
        <v>2.586</v>
      </c>
      <c r="AB13" s="164">
        <v>2.482</v>
      </c>
      <c r="AC13" s="164">
        <v>2.568</v>
      </c>
      <c r="AD13" s="164">
        <v>2.484</v>
      </c>
      <c r="AE13" s="164">
        <v>2.503</v>
      </c>
      <c r="AF13" s="164">
        <v>2.392</v>
      </c>
      <c r="AG13" s="152"/>
    </row>
    <row r="14" spans="1:33" ht="23.25">
      <c r="A14" s="59" t="s">
        <v>6</v>
      </c>
      <c r="B14" s="166">
        <v>0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0</v>
      </c>
      <c r="Z14" s="166">
        <v>0</v>
      </c>
      <c r="AA14" s="166">
        <v>0</v>
      </c>
      <c r="AB14" s="166">
        <v>0</v>
      </c>
      <c r="AC14" s="166">
        <v>0</v>
      </c>
      <c r="AD14" s="166">
        <v>0</v>
      </c>
      <c r="AE14" s="166">
        <v>0</v>
      </c>
      <c r="AF14" s="166">
        <v>0</v>
      </c>
      <c r="AG14" s="152"/>
    </row>
    <row r="15" spans="1:33" ht="23.25">
      <c r="A15" s="59" t="s">
        <v>7</v>
      </c>
      <c r="B15" s="166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  <c r="Y15" s="166">
        <v>0</v>
      </c>
      <c r="Z15" s="166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166">
        <v>0</v>
      </c>
      <c r="AG15" s="152"/>
    </row>
    <row r="16" spans="1:33" ht="20.25">
      <c r="A16" s="59"/>
      <c r="B16" s="152">
        <f aca="true" t="shared" si="1" ref="B16:G16">SUM(B11:B15)</f>
        <v>17.614</v>
      </c>
      <c r="C16" s="152">
        <f t="shared" si="1"/>
        <v>17.356</v>
      </c>
      <c r="D16" s="152">
        <f t="shared" si="1"/>
        <v>16.027</v>
      </c>
      <c r="E16" s="152">
        <f t="shared" si="1"/>
        <v>16.428</v>
      </c>
      <c r="F16" s="152">
        <f t="shared" si="1"/>
        <v>16.834</v>
      </c>
      <c r="G16" s="152">
        <f t="shared" si="1"/>
        <v>16.908</v>
      </c>
      <c r="H16" s="152">
        <f>SUM(B11:B15)</f>
        <v>17.614</v>
      </c>
      <c r="I16" s="152">
        <f>SUM(C11:C15)</f>
        <v>17.356</v>
      </c>
      <c r="J16" s="152">
        <f>SUM(D11:D15)</f>
        <v>16.027</v>
      </c>
      <c r="K16" s="152">
        <f>SUM(E11:E15)</f>
        <v>16.428</v>
      </c>
      <c r="L16" s="152">
        <f aca="true" t="shared" si="2" ref="L16:AF16">SUM(L11:L15)</f>
        <v>18.083</v>
      </c>
      <c r="M16" s="152">
        <f t="shared" si="2"/>
        <v>17.367</v>
      </c>
      <c r="N16" s="152">
        <f t="shared" si="2"/>
        <v>17.472</v>
      </c>
      <c r="O16" s="152">
        <f t="shared" si="2"/>
        <v>18.273</v>
      </c>
      <c r="P16" s="152">
        <f t="shared" si="2"/>
        <v>15.908000000000001</v>
      </c>
      <c r="Q16" s="152">
        <f t="shared" si="2"/>
        <v>16.386</v>
      </c>
      <c r="R16" s="152">
        <f t="shared" si="2"/>
        <v>17.32</v>
      </c>
      <c r="S16" s="152">
        <f t="shared" si="2"/>
        <v>18.116999999999997</v>
      </c>
      <c r="T16" s="152">
        <f t="shared" si="2"/>
        <v>18.366999999999997</v>
      </c>
      <c r="U16" s="152">
        <f t="shared" si="2"/>
        <v>20.207</v>
      </c>
      <c r="V16" s="152">
        <f t="shared" si="2"/>
        <v>19.986</v>
      </c>
      <c r="W16" s="152">
        <f t="shared" si="2"/>
        <v>18.428</v>
      </c>
      <c r="X16" s="152">
        <f t="shared" si="2"/>
        <v>19.173000000000002</v>
      </c>
      <c r="Y16" s="152">
        <f t="shared" si="2"/>
        <v>18.401</v>
      </c>
      <c r="Z16" s="152">
        <f t="shared" si="2"/>
        <v>18.543</v>
      </c>
      <c r="AA16" s="152">
        <f t="shared" si="2"/>
        <v>18.782999999999998</v>
      </c>
      <c r="AB16" s="152">
        <f t="shared" si="2"/>
        <v>19.337</v>
      </c>
      <c r="AC16" s="152">
        <f t="shared" si="2"/>
        <v>19.652</v>
      </c>
      <c r="AD16" s="152">
        <f t="shared" si="2"/>
        <v>20.323999999999998</v>
      </c>
      <c r="AE16" s="152">
        <f t="shared" si="2"/>
        <v>16.378999999999998</v>
      </c>
      <c r="AF16" s="152">
        <f t="shared" si="2"/>
        <v>20.096</v>
      </c>
      <c r="AG16" s="152">
        <f>AVERAGE(B16:AF16)</f>
        <v>17.909483870967744</v>
      </c>
    </row>
    <row r="17" spans="1:33" ht="20.25">
      <c r="A17" s="58" t="s">
        <v>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</row>
    <row r="18" spans="1:33" ht="20.25">
      <c r="A18" s="59" t="s">
        <v>9</v>
      </c>
      <c r="B18" s="156">
        <v>16.17</v>
      </c>
      <c r="C18" s="156">
        <v>16.68</v>
      </c>
      <c r="D18" s="156">
        <v>14.38</v>
      </c>
      <c r="E18" s="156">
        <v>14.78</v>
      </c>
      <c r="F18" s="156">
        <v>15.55</v>
      </c>
      <c r="G18" s="156">
        <v>14.13</v>
      </c>
      <c r="H18" s="156">
        <v>15.52</v>
      </c>
      <c r="I18" s="156">
        <v>16.89</v>
      </c>
      <c r="J18" s="156">
        <v>14.62</v>
      </c>
      <c r="K18" s="156">
        <v>17.09</v>
      </c>
      <c r="L18" s="156">
        <v>15.28</v>
      </c>
      <c r="M18" s="156">
        <v>16.57</v>
      </c>
      <c r="N18" s="156">
        <v>15.89</v>
      </c>
      <c r="O18" s="156">
        <v>15.79</v>
      </c>
      <c r="P18" s="156">
        <v>15.29</v>
      </c>
      <c r="Q18" s="156">
        <v>15.11</v>
      </c>
      <c r="R18" s="156">
        <v>15.09</v>
      </c>
      <c r="S18" s="156">
        <v>15.95</v>
      </c>
      <c r="T18" s="156">
        <v>16.14</v>
      </c>
      <c r="U18" s="156">
        <v>16.94</v>
      </c>
      <c r="V18" s="156">
        <v>15.39</v>
      </c>
      <c r="W18" s="156">
        <v>16.08</v>
      </c>
      <c r="X18" s="156">
        <v>14.91</v>
      </c>
      <c r="Y18" s="156">
        <v>16.53</v>
      </c>
      <c r="Z18" s="156">
        <v>19.62</v>
      </c>
      <c r="AA18" s="156">
        <v>14.65</v>
      </c>
      <c r="AB18" s="156">
        <v>17.05</v>
      </c>
      <c r="AC18" s="156">
        <v>19.1</v>
      </c>
      <c r="AD18" s="156">
        <v>19.84</v>
      </c>
      <c r="AE18" s="156">
        <v>16.12</v>
      </c>
      <c r="AF18" s="156">
        <v>18.93</v>
      </c>
      <c r="AG18" s="152"/>
    </row>
    <row r="19" spans="1:33" ht="20.25">
      <c r="A19" s="67" t="s">
        <v>28</v>
      </c>
      <c r="B19" s="156">
        <v>-0.36</v>
      </c>
      <c r="C19" s="156">
        <v>-0.36</v>
      </c>
      <c r="D19" s="156">
        <v>-0.36</v>
      </c>
      <c r="E19" s="156">
        <v>-0.36</v>
      </c>
      <c r="F19" s="156">
        <v>-0.36</v>
      </c>
      <c r="G19" s="156">
        <v>-0.36</v>
      </c>
      <c r="H19" s="156">
        <v>-0.36</v>
      </c>
      <c r="I19" s="156">
        <v>-0.36</v>
      </c>
      <c r="J19" s="156">
        <v>-0.36</v>
      </c>
      <c r="K19" s="156">
        <v>-0.36</v>
      </c>
      <c r="L19" s="156">
        <v>-0.36</v>
      </c>
      <c r="M19" s="156">
        <v>-0.36</v>
      </c>
      <c r="N19" s="156">
        <v>-0.36</v>
      </c>
      <c r="O19" s="156">
        <v>-0.36</v>
      </c>
      <c r="P19" s="156">
        <v>-0.36</v>
      </c>
      <c r="Q19" s="156">
        <v>-0.36</v>
      </c>
      <c r="R19" s="156">
        <v>-0.36</v>
      </c>
      <c r="S19" s="156">
        <v>-0.36</v>
      </c>
      <c r="T19" s="156">
        <v>-0.36</v>
      </c>
      <c r="U19" s="156">
        <v>-0.36</v>
      </c>
      <c r="V19" s="156">
        <v>-0.36</v>
      </c>
      <c r="W19" s="156">
        <v>-0.36</v>
      </c>
      <c r="X19" s="156">
        <v>-0.36</v>
      </c>
      <c r="Y19" s="156">
        <v>-0.36</v>
      </c>
      <c r="Z19" s="156">
        <v>-0.36</v>
      </c>
      <c r="AA19" s="156">
        <v>-0.36</v>
      </c>
      <c r="AB19" s="156">
        <v>-0.36</v>
      </c>
      <c r="AC19" s="156">
        <v>-0.36</v>
      </c>
      <c r="AD19" s="156">
        <v>-0.36</v>
      </c>
      <c r="AE19" s="156">
        <v>-0.36</v>
      </c>
      <c r="AF19" s="156">
        <v>-0.36</v>
      </c>
      <c r="AG19" s="152"/>
    </row>
    <row r="20" spans="1:33" ht="20.25">
      <c r="A20" s="59" t="s">
        <v>10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</row>
    <row r="21" spans="1:33" ht="20.25">
      <c r="A21" s="59" t="s">
        <v>25</v>
      </c>
      <c r="B21" s="160">
        <v>58</v>
      </c>
      <c r="C21" s="160">
        <v>56</v>
      </c>
      <c r="D21" s="160">
        <v>54</v>
      </c>
      <c r="E21" s="160">
        <v>62</v>
      </c>
      <c r="F21" s="160">
        <v>56</v>
      </c>
      <c r="G21" s="160">
        <v>52</v>
      </c>
      <c r="H21" s="160">
        <v>53</v>
      </c>
      <c r="I21" s="160">
        <v>48</v>
      </c>
      <c r="J21" s="160">
        <v>47</v>
      </c>
      <c r="K21" s="160">
        <v>45</v>
      </c>
      <c r="L21" s="160">
        <v>44</v>
      </c>
      <c r="M21" s="160">
        <v>47</v>
      </c>
      <c r="N21" s="160">
        <v>48</v>
      </c>
      <c r="O21" s="160">
        <v>56</v>
      </c>
      <c r="P21" s="160">
        <v>46</v>
      </c>
      <c r="Q21" s="160">
        <v>35</v>
      </c>
      <c r="R21" s="160">
        <v>61</v>
      </c>
      <c r="S21" s="160">
        <v>41</v>
      </c>
      <c r="T21" s="160">
        <v>54</v>
      </c>
      <c r="U21" s="160">
        <v>51</v>
      </c>
      <c r="V21" s="160">
        <v>49</v>
      </c>
      <c r="W21" s="160">
        <v>67</v>
      </c>
      <c r="X21" s="160">
        <v>52</v>
      </c>
      <c r="Y21" s="160">
        <v>57</v>
      </c>
      <c r="Z21" s="160">
        <v>51</v>
      </c>
      <c r="AA21" s="160">
        <v>48</v>
      </c>
      <c r="AB21" s="160">
        <v>50</v>
      </c>
      <c r="AC21" s="160">
        <v>58</v>
      </c>
      <c r="AD21" s="160">
        <v>47</v>
      </c>
      <c r="AE21" s="160">
        <v>54</v>
      </c>
      <c r="AF21" s="160">
        <v>46</v>
      </c>
      <c r="AG21" s="152"/>
    </row>
    <row r="22" spans="1:33" ht="20.25">
      <c r="A22" s="59" t="s">
        <v>24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2"/>
    </row>
    <row r="23" spans="1:33" ht="20.25">
      <c r="A23" s="59" t="s">
        <v>26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2"/>
    </row>
    <row r="24" spans="1:33" ht="20.25">
      <c r="A24" s="59" t="s">
        <v>27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2"/>
    </row>
    <row r="25" spans="1:33" ht="20.25">
      <c r="A25" s="59" t="s">
        <v>18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2"/>
    </row>
    <row r="26" spans="1:33" ht="20.25">
      <c r="A26" s="59" t="s">
        <v>5</v>
      </c>
      <c r="B26" s="153">
        <v>0.45</v>
      </c>
      <c r="C26" s="153">
        <v>0.45</v>
      </c>
      <c r="D26" s="153">
        <v>0.45</v>
      </c>
      <c r="E26" s="153">
        <v>0.45</v>
      </c>
      <c r="F26" s="153">
        <v>0.45</v>
      </c>
      <c r="G26" s="153">
        <v>0.45</v>
      </c>
      <c r="H26" s="153">
        <v>0.45</v>
      </c>
      <c r="I26" s="153">
        <v>0.45</v>
      </c>
      <c r="J26" s="153">
        <v>0.45</v>
      </c>
      <c r="K26" s="153">
        <v>0.45</v>
      </c>
      <c r="L26" s="153">
        <v>0.45</v>
      </c>
      <c r="M26" s="153">
        <v>0.45</v>
      </c>
      <c r="N26" s="153">
        <v>0.45</v>
      </c>
      <c r="O26" s="153">
        <v>0.45</v>
      </c>
      <c r="P26" s="153">
        <v>0.45</v>
      </c>
      <c r="Q26" s="153">
        <v>0.45</v>
      </c>
      <c r="R26" s="153">
        <v>0.45</v>
      </c>
      <c r="S26" s="156">
        <v>0.45</v>
      </c>
      <c r="T26" s="156">
        <v>0.45</v>
      </c>
      <c r="U26" s="156">
        <v>0.45</v>
      </c>
      <c r="V26" s="156">
        <v>0.45</v>
      </c>
      <c r="W26" s="156">
        <v>0.45</v>
      </c>
      <c r="X26" s="156">
        <v>0.45</v>
      </c>
      <c r="Y26" s="156">
        <v>0.45</v>
      </c>
      <c r="Z26" s="156">
        <v>0.45</v>
      </c>
      <c r="AA26" s="156">
        <v>0.45</v>
      </c>
      <c r="AB26" s="156">
        <v>0.45</v>
      </c>
      <c r="AC26" s="156">
        <v>0.45</v>
      </c>
      <c r="AD26" s="156">
        <v>0.45</v>
      </c>
      <c r="AE26" s="156">
        <v>0.45</v>
      </c>
      <c r="AF26" s="156">
        <v>0.45</v>
      </c>
      <c r="AG26" s="152"/>
    </row>
    <row r="27" spans="1:33" ht="20.25">
      <c r="A27" s="59" t="s">
        <v>11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2"/>
    </row>
    <row r="28" spans="1:33" ht="20.25">
      <c r="A28" s="59" t="s">
        <v>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2"/>
    </row>
    <row r="29" spans="1:36" ht="20.25">
      <c r="A29" s="59"/>
      <c r="B29" s="152">
        <f>SUM(B18,B25,B26,B27,B28,B19)</f>
        <v>16.26</v>
      </c>
      <c r="C29" s="152">
        <f aca="true" t="shared" si="3" ref="C29:AF29">SUM(C18,C25,C26,C27,C28,C19)</f>
        <v>16.77</v>
      </c>
      <c r="D29" s="152">
        <f t="shared" si="3"/>
        <v>14.47</v>
      </c>
      <c r="E29" s="152">
        <f t="shared" si="3"/>
        <v>14.87</v>
      </c>
      <c r="F29" s="152">
        <f t="shared" si="3"/>
        <v>15.64</v>
      </c>
      <c r="G29" s="152">
        <f t="shared" si="3"/>
        <v>14.22</v>
      </c>
      <c r="H29" s="152">
        <f t="shared" si="3"/>
        <v>15.61</v>
      </c>
      <c r="I29" s="152">
        <f t="shared" si="3"/>
        <v>16.98</v>
      </c>
      <c r="J29" s="152">
        <f t="shared" si="3"/>
        <v>14.709999999999999</v>
      </c>
      <c r="K29" s="152">
        <f t="shared" si="3"/>
        <v>17.18</v>
      </c>
      <c r="L29" s="152">
        <f t="shared" si="3"/>
        <v>15.37</v>
      </c>
      <c r="M29" s="152">
        <f t="shared" si="3"/>
        <v>16.66</v>
      </c>
      <c r="N29" s="152">
        <f t="shared" si="3"/>
        <v>15.98</v>
      </c>
      <c r="O29" s="152">
        <f t="shared" si="3"/>
        <v>15.879999999999999</v>
      </c>
      <c r="P29" s="152">
        <f t="shared" si="3"/>
        <v>15.379999999999999</v>
      </c>
      <c r="Q29" s="152">
        <f t="shared" si="3"/>
        <v>15.2</v>
      </c>
      <c r="R29" s="152">
        <f t="shared" si="3"/>
        <v>15.18</v>
      </c>
      <c r="S29" s="152">
        <f t="shared" si="3"/>
        <v>16.04</v>
      </c>
      <c r="T29" s="152">
        <f t="shared" si="3"/>
        <v>16.23</v>
      </c>
      <c r="U29" s="152">
        <f t="shared" si="3"/>
        <v>17.03</v>
      </c>
      <c r="V29" s="152">
        <f t="shared" si="3"/>
        <v>15.48</v>
      </c>
      <c r="W29" s="152">
        <f t="shared" si="3"/>
        <v>16.169999999999998</v>
      </c>
      <c r="X29" s="152">
        <f t="shared" si="3"/>
        <v>15</v>
      </c>
      <c r="Y29" s="152">
        <f t="shared" si="3"/>
        <v>16.62</v>
      </c>
      <c r="Z29" s="152">
        <f t="shared" si="3"/>
        <v>19.71</v>
      </c>
      <c r="AA29" s="152">
        <f t="shared" si="3"/>
        <v>14.74</v>
      </c>
      <c r="AB29" s="152">
        <f t="shared" si="3"/>
        <v>17.14</v>
      </c>
      <c r="AC29" s="152">
        <f t="shared" si="3"/>
        <v>19.19</v>
      </c>
      <c r="AD29" s="152">
        <f t="shared" si="3"/>
        <v>19.93</v>
      </c>
      <c r="AE29" s="152">
        <f t="shared" si="3"/>
        <v>16.21</v>
      </c>
      <c r="AF29" s="152">
        <f t="shared" si="3"/>
        <v>19.02</v>
      </c>
      <c r="AG29" s="152">
        <f>AVERAGE(B29:AF29)</f>
        <v>16.286129032258064</v>
      </c>
      <c r="AI29" s="124"/>
      <c r="AJ29" s="109"/>
    </row>
    <row r="30" spans="1:36" ht="20.25">
      <c r="A30" s="58" t="s">
        <v>12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I30" s="124"/>
      <c r="AJ30" s="109"/>
    </row>
    <row r="31" spans="1:36" ht="20.25">
      <c r="A31" s="59" t="s">
        <v>13</v>
      </c>
      <c r="B31" s="149">
        <v>2.1</v>
      </c>
      <c r="C31" s="149">
        <v>2.2</v>
      </c>
      <c r="D31" s="149">
        <v>2.6</v>
      </c>
      <c r="E31" s="149">
        <v>2.5</v>
      </c>
      <c r="F31" s="149">
        <v>2.1</v>
      </c>
      <c r="G31" s="149">
        <v>2.1</v>
      </c>
      <c r="H31" s="149">
        <v>2.5</v>
      </c>
      <c r="I31" s="149">
        <v>2.1</v>
      </c>
      <c r="J31" s="149">
        <v>2.2</v>
      </c>
      <c r="K31" s="149">
        <v>2.4</v>
      </c>
      <c r="L31" s="149">
        <v>2.2</v>
      </c>
      <c r="M31" s="149">
        <v>1.8</v>
      </c>
      <c r="N31" s="149">
        <v>2.2</v>
      </c>
      <c r="O31" s="149">
        <v>2.4</v>
      </c>
      <c r="P31" s="149">
        <v>2.4</v>
      </c>
      <c r="Q31" s="149">
        <v>2.4</v>
      </c>
      <c r="R31" s="149">
        <v>2.7</v>
      </c>
      <c r="S31" s="156">
        <v>2.5</v>
      </c>
      <c r="T31" s="156">
        <v>2.2</v>
      </c>
      <c r="U31" s="156">
        <v>2.7</v>
      </c>
      <c r="V31" s="156">
        <v>2.5</v>
      </c>
      <c r="W31" s="156">
        <v>2.5</v>
      </c>
      <c r="X31" s="156">
        <v>2.1</v>
      </c>
      <c r="Y31" s="156">
        <v>2.6</v>
      </c>
      <c r="Z31" s="156">
        <v>2.7</v>
      </c>
      <c r="AA31" s="156">
        <v>2.4</v>
      </c>
      <c r="AB31" s="156">
        <v>1.8</v>
      </c>
      <c r="AC31" s="156">
        <v>2.4</v>
      </c>
      <c r="AD31" s="156">
        <v>2.9</v>
      </c>
      <c r="AE31" s="156">
        <v>2.3</v>
      </c>
      <c r="AF31" s="156">
        <v>2</v>
      </c>
      <c r="AG31" s="152"/>
      <c r="AI31" s="124"/>
      <c r="AJ31" s="109"/>
    </row>
    <row r="32" spans="1:36" ht="20.25">
      <c r="A32" s="59" t="s">
        <v>31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62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2"/>
      <c r="AI32" s="124"/>
      <c r="AJ32" s="109"/>
    </row>
    <row r="33" spans="1:36" ht="20.25">
      <c r="A33" s="59" t="s">
        <v>4</v>
      </c>
      <c r="B33" s="149">
        <v>1.7</v>
      </c>
      <c r="C33" s="149">
        <v>1.7</v>
      </c>
      <c r="D33" s="149">
        <v>1.6</v>
      </c>
      <c r="E33" s="149">
        <v>1.6</v>
      </c>
      <c r="F33" s="149">
        <v>1.6</v>
      </c>
      <c r="G33" s="149">
        <v>1.5</v>
      </c>
      <c r="H33" s="149">
        <v>1.6</v>
      </c>
      <c r="I33" s="149">
        <v>1.6</v>
      </c>
      <c r="J33" s="149">
        <v>1.6</v>
      </c>
      <c r="K33" s="149">
        <v>1.6</v>
      </c>
      <c r="L33" s="149">
        <v>1.6</v>
      </c>
      <c r="M33" s="149">
        <v>1.6</v>
      </c>
      <c r="N33" s="149">
        <v>1.6</v>
      </c>
      <c r="O33" s="149">
        <v>1.6</v>
      </c>
      <c r="P33" s="149">
        <v>1.5</v>
      </c>
      <c r="Q33" s="149">
        <v>1.5</v>
      </c>
      <c r="R33" s="149">
        <v>1.5</v>
      </c>
      <c r="S33" s="156">
        <v>1.5</v>
      </c>
      <c r="T33" s="156">
        <v>1.5</v>
      </c>
      <c r="U33" s="156">
        <v>1.5</v>
      </c>
      <c r="V33" s="156">
        <v>1.5</v>
      </c>
      <c r="W33" s="156">
        <v>1.5</v>
      </c>
      <c r="X33" s="156">
        <v>1.5</v>
      </c>
      <c r="Y33" s="156">
        <v>1.5</v>
      </c>
      <c r="Z33" s="156">
        <v>1.5</v>
      </c>
      <c r="AA33" s="156">
        <v>1.5</v>
      </c>
      <c r="AB33" s="156">
        <v>1.5</v>
      </c>
      <c r="AC33" s="156">
        <v>1.5</v>
      </c>
      <c r="AD33" s="156">
        <v>1.5</v>
      </c>
      <c r="AE33" s="156">
        <v>1.5</v>
      </c>
      <c r="AF33" s="156">
        <v>1.5</v>
      </c>
      <c r="AG33" s="152"/>
      <c r="AI33" s="124"/>
      <c r="AJ33" s="109"/>
    </row>
    <row r="34" spans="1:33" ht="20.25">
      <c r="A34" s="59" t="s">
        <v>14</v>
      </c>
      <c r="B34" s="156">
        <v>0</v>
      </c>
      <c r="C34" s="156"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2"/>
    </row>
    <row r="35" spans="1:33" ht="20.25">
      <c r="A35" s="59" t="s">
        <v>11</v>
      </c>
      <c r="B35" s="156">
        <v>0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2"/>
    </row>
    <row r="36" spans="1:33" ht="20.25">
      <c r="A36" s="59"/>
      <c r="B36" s="152">
        <f aca="true" t="shared" si="4" ref="B36:AF36">SUM(B31:B35)</f>
        <v>3.8</v>
      </c>
      <c r="C36" s="152">
        <f t="shared" si="4"/>
        <v>3.9000000000000004</v>
      </c>
      <c r="D36" s="152">
        <f t="shared" si="4"/>
        <v>4.2</v>
      </c>
      <c r="E36" s="152">
        <f t="shared" si="4"/>
        <v>4.1</v>
      </c>
      <c r="F36" s="152">
        <f t="shared" si="4"/>
        <v>3.7</v>
      </c>
      <c r="G36" s="152">
        <f t="shared" si="4"/>
        <v>3.6</v>
      </c>
      <c r="H36" s="152">
        <f t="shared" si="4"/>
        <v>4.1</v>
      </c>
      <c r="I36" s="152">
        <f t="shared" si="4"/>
        <v>3.7</v>
      </c>
      <c r="J36" s="152">
        <f t="shared" si="4"/>
        <v>3.8000000000000003</v>
      </c>
      <c r="K36" s="152">
        <f t="shared" si="4"/>
        <v>4</v>
      </c>
      <c r="L36" s="152">
        <f t="shared" si="4"/>
        <v>3.8000000000000003</v>
      </c>
      <c r="M36" s="152">
        <f t="shared" si="4"/>
        <v>3.4000000000000004</v>
      </c>
      <c r="N36" s="152">
        <f t="shared" si="4"/>
        <v>3.8000000000000003</v>
      </c>
      <c r="O36" s="152">
        <f t="shared" si="4"/>
        <v>4</v>
      </c>
      <c r="P36" s="152">
        <f t="shared" si="4"/>
        <v>3.9</v>
      </c>
      <c r="Q36" s="152">
        <f t="shared" si="4"/>
        <v>3.9</v>
      </c>
      <c r="R36" s="152">
        <f t="shared" si="4"/>
        <v>4.2</v>
      </c>
      <c r="S36" s="152">
        <f t="shared" si="4"/>
        <v>4</v>
      </c>
      <c r="T36" s="152">
        <f t="shared" si="4"/>
        <v>3.7</v>
      </c>
      <c r="U36" s="152">
        <f t="shared" si="4"/>
        <v>4.2</v>
      </c>
      <c r="V36" s="152">
        <f t="shared" si="4"/>
        <v>4</v>
      </c>
      <c r="W36" s="152">
        <f t="shared" si="4"/>
        <v>4</v>
      </c>
      <c r="X36" s="152">
        <f t="shared" si="4"/>
        <v>3.6</v>
      </c>
      <c r="Y36" s="152">
        <f t="shared" si="4"/>
        <v>4.1</v>
      </c>
      <c r="Z36" s="152">
        <f t="shared" si="4"/>
        <v>4.2</v>
      </c>
      <c r="AA36" s="152">
        <f t="shared" si="4"/>
        <v>3.9</v>
      </c>
      <c r="AB36" s="152">
        <f t="shared" si="4"/>
        <v>3.3</v>
      </c>
      <c r="AC36" s="152">
        <f t="shared" si="4"/>
        <v>3.9</v>
      </c>
      <c r="AD36" s="152">
        <f t="shared" si="4"/>
        <v>4.4</v>
      </c>
      <c r="AE36" s="152">
        <f t="shared" si="4"/>
        <v>3.8</v>
      </c>
      <c r="AF36" s="152">
        <f t="shared" si="4"/>
        <v>3.5</v>
      </c>
      <c r="AG36" s="152">
        <f>AVERAGE(B36:AF36)</f>
        <v>3.8870967741935485</v>
      </c>
    </row>
    <row r="37" spans="1:33" ht="20.25">
      <c r="A37" s="58" t="s">
        <v>15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</row>
    <row r="38" spans="1:33" ht="20.25">
      <c r="A38" s="59" t="s">
        <v>4</v>
      </c>
      <c r="B38" s="161">
        <v>0.37714859375</v>
      </c>
      <c r="C38" s="161">
        <v>0.56095875</v>
      </c>
      <c r="D38" s="161">
        <v>0.4344994375</v>
      </c>
      <c r="E38" s="161">
        <v>0.4216713125</v>
      </c>
      <c r="F38" s="161">
        <v>0.42287665625</v>
      </c>
      <c r="G38" s="161">
        <v>0.34652559375</v>
      </c>
      <c r="H38" s="161">
        <v>0.5930745</v>
      </c>
      <c r="I38" s="161">
        <v>0.37557846875</v>
      </c>
      <c r="J38" s="161">
        <v>0.4374924375</v>
      </c>
      <c r="K38" s="161">
        <v>0.6392649375</v>
      </c>
      <c r="L38" s="161">
        <v>0.4028204375</v>
      </c>
      <c r="M38" s="161">
        <v>0.432832125</v>
      </c>
      <c r="N38" s="161">
        <v>0.37070265625</v>
      </c>
      <c r="O38" s="161">
        <v>0.4353509375</v>
      </c>
      <c r="P38" s="161">
        <v>0.6502806875</v>
      </c>
      <c r="Q38" s="161">
        <v>0.4038968125</v>
      </c>
      <c r="R38" s="161">
        <v>0.45386034375</v>
      </c>
      <c r="S38" s="161">
        <v>0.650051625</v>
      </c>
      <c r="T38" s="161">
        <v>0.39821090625</v>
      </c>
      <c r="U38" s="161">
        <v>0.40715040625</v>
      </c>
      <c r="V38" s="161">
        <v>0.484753625</v>
      </c>
      <c r="W38" s="161">
        <v>0.6502204375</v>
      </c>
      <c r="X38" s="161">
        <v>0.45466478125</v>
      </c>
      <c r="Y38" s="161">
        <v>0.6485805625</v>
      </c>
      <c r="Z38" s="161">
        <v>0.43949771875</v>
      </c>
      <c r="AA38" s="161">
        <v>0.39378525</v>
      </c>
      <c r="AB38" s="161">
        <v>0.47023065625</v>
      </c>
      <c r="AC38" s="161">
        <v>0.3604715625</v>
      </c>
      <c r="AD38" s="161">
        <v>0.44432278125</v>
      </c>
      <c r="AE38" s="161">
        <v>0.637141125</v>
      </c>
      <c r="AF38" s="161">
        <v>0.41412459375</v>
      </c>
      <c r="AG38" s="152">
        <f>AVERAGE(B38:AF38)</f>
        <v>0.4713561522177419</v>
      </c>
    </row>
    <row r="39" spans="1:33" ht="20.25">
      <c r="A39" s="59" t="s">
        <v>16</v>
      </c>
      <c r="B39" s="152">
        <f aca="true" t="shared" si="5" ref="B39:AF39">SUM(B38,B36,B29,B16,B9)</f>
        <v>53.403148593750004</v>
      </c>
      <c r="C39" s="152">
        <f t="shared" si="5"/>
        <v>54.06895875</v>
      </c>
      <c r="D39" s="152">
        <f t="shared" si="5"/>
        <v>49.378499437500004</v>
      </c>
      <c r="E39" s="152">
        <f t="shared" si="5"/>
        <v>51.4356713125</v>
      </c>
      <c r="F39" s="152">
        <f t="shared" si="5"/>
        <v>51.623876656250005</v>
      </c>
      <c r="G39" s="152">
        <f t="shared" si="5"/>
        <v>48.52452559375</v>
      </c>
      <c r="H39" s="152">
        <f t="shared" si="5"/>
        <v>53.982074499999996</v>
      </c>
      <c r="I39" s="152">
        <f t="shared" si="5"/>
        <v>53.425578468750004</v>
      </c>
      <c r="J39" s="152">
        <f t="shared" si="5"/>
        <v>50.687320437500006</v>
      </c>
      <c r="K39" s="152">
        <f t="shared" si="5"/>
        <v>53.445960937500004</v>
      </c>
      <c r="L39" s="152">
        <f t="shared" si="5"/>
        <v>56.041065437499995</v>
      </c>
      <c r="M39" s="152">
        <f t="shared" si="5"/>
        <v>52.461647125</v>
      </c>
      <c r="N39" s="152">
        <f t="shared" si="5"/>
        <v>54.61665065625</v>
      </c>
      <c r="O39" s="152">
        <f t="shared" si="5"/>
        <v>54.398492937499995</v>
      </c>
      <c r="P39" s="152">
        <f t="shared" si="5"/>
        <v>51.724531687500004</v>
      </c>
      <c r="Q39" s="152">
        <f t="shared" si="5"/>
        <v>51.8653978125</v>
      </c>
      <c r="R39" s="152">
        <f t="shared" si="5"/>
        <v>53.32151134375</v>
      </c>
      <c r="S39" s="152">
        <f t="shared" si="5"/>
        <v>55.016351625</v>
      </c>
      <c r="T39" s="152">
        <f t="shared" si="5"/>
        <v>54.54798090625</v>
      </c>
      <c r="U39" s="152">
        <f t="shared" si="5"/>
        <v>57.39680540625</v>
      </c>
      <c r="V39" s="152">
        <f t="shared" si="5"/>
        <v>56.561153625</v>
      </c>
      <c r="W39" s="152">
        <f t="shared" si="5"/>
        <v>55.141302437499995</v>
      </c>
      <c r="X39" s="152">
        <f t="shared" si="5"/>
        <v>54.82732478125</v>
      </c>
      <c r="Y39" s="152">
        <f t="shared" si="5"/>
        <v>57.041999562499996</v>
      </c>
      <c r="Z39" s="152">
        <f t="shared" si="5"/>
        <v>59.61036171875</v>
      </c>
      <c r="AA39" s="152">
        <f t="shared" si="5"/>
        <v>53.63273124999999</v>
      </c>
      <c r="AB39" s="152">
        <f t="shared" si="5"/>
        <v>56.36988265625</v>
      </c>
      <c r="AC39" s="152">
        <f t="shared" si="5"/>
        <v>59.3333895625</v>
      </c>
      <c r="AD39" s="152">
        <f t="shared" si="5"/>
        <v>62.039867781249995</v>
      </c>
      <c r="AE39" s="152">
        <f t="shared" si="5"/>
        <v>54.045719125</v>
      </c>
      <c r="AF39" s="152">
        <f t="shared" si="5"/>
        <v>59.69686759375</v>
      </c>
      <c r="AG39" s="152">
        <f>AVERAGE(B39:AF39)</f>
        <v>54.50537579737904</v>
      </c>
    </row>
    <row r="40" spans="1:33" ht="20.25">
      <c r="A40" s="59" t="s">
        <v>17</v>
      </c>
      <c r="B40" s="156">
        <f aca="true" t="shared" si="6" ref="B40:AF40">-SUM(B14+B15+B27+B28+B34+B35)</f>
        <v>0</v>
      </c>
      <c r="C40" s="156">
        <f t="shared" si="6"/>
        <v>0</v>
      </c>
      <c r="D40" s="156">
        <f t="shared" si="6"/>
        <v>0</v>
      </c>
      <c r="E40" s="156">
        <f t="shared" si="6"/>
        <v>0</v>
      </c>
      <c r="F40" s="156">
        <f t="shared" si="6"/>
        <v>0</v>
      </c>
      <c r="G40" s="156">
        <f t="shared" si="6"/>
        <v>0</v>
      </c>
      <c r="H40" s="156">
        <f t="shared" si="6"/>
        <v>0</v>
      </c>
      <c r="I40" s="156">
        <f t="shared" si="6"/>
        <v>0</v>
      </c>
      <c r="J40" s="156">
        <f t="shared" si="6"/>
        <v>0</v>
      </c>
      <c r="K40" s="156">
        <f t="shared" si="6"/>
        <v>0</v>
      </c>
      <c r="L40" s="156">
        <f t="shared" si="6"/>
        <v>0</v>
      </c>
      <c r="M40" s="156">
        <f t="shared" si="6"/>
        <v>0</v>
      </c>
      <c r="N40" s="156">
        <f t="shared" si="6"/>
        <v>0</v>
      </c>
      <c r="O40" s="156">
        <f t="shared" si="6"/>
        <v>0</v>
      </c>
      <c r="P40" s="156">
        <f t="shared" si="6"/>
        <v>0</v>
      </c>
      <c r="Q40" s="156">
        <f t="shared" si="6"/>
        <v>0</v>
      </c>
      <c r="R40" s="156">
        <f t="shared" si="6"/>
        <v>0</v>
      </c>
      <c r="S40" s="156">
        <f t="shared" si="6"/>
        <v>0</v>
      </c>
      <c r="T40" s="156">
        <f t="shared" si="6"/>
        <v>0</v>
      </c>
      <c r="U40" s="156">
        <f t="shared" si="6"/>
        <v>0</v>
      </c>
      <c r="V40" s="156">
        <f t="shared" si="6"/>
        <v>0</v>
      </c>
      <c r="W40" s="156">
        <f t="shared" si="6"/>
        <v>0</v>
      </c>
      <c r="X40" s="156">
        <f t="shared" si="6"/>
        <v>0</v>
      </c>
      <c r="Y40" s="156">
        <f t="shared" si="6"/>
        <v>0</v>
      </c>
      <c r="Z40" s="156">
        <f t="shared" si="6"/>
        <v>0</v>
      </c>
      <c r="AA40" s="156">
        <f t="shared" si="6"/>
        <v>0</v>
      </c>
      <c r="AB40" s="156">
        <f t="shared" si="6"/>
        <v>0</v>
      </c>
      <c r="AC40" s="156">
        <f t="shared" si="6"/>
        <v>0</v>
      </c>
      <c r="AD40" s="156">
        <f t="shared" si="6"/>
        <v>0</v>
      </c>
      <c r="AE40" s="156">
        <f t="shared" si="6"/>
        <v>0</v>
      </c>
      <c r="AF40" s="156">
        <f t="shared" si="6"/>
        <v>0</v>
      </c>
      <c r="AG40" s="152"/>
    </row>
    <row r="41" spans="1:33" ht="20.25">
      <c r="A41" s="58" t="s">
        <v>22</v>
      </c>
      <c r="B41" s="152">
        <f aca="true" t="shared" si="7" ref="B41:AF41">SUM(B39:B40)</f>
        <v>53.403148593750004</v>
      </c>
      <c r="C41" s="152">
        <f t="shared" si="7"/>
        <v>54.06895875</v>
      </c>
      <c r="D41" s="152">
        <f t="shared" si="7"/>
        <v>49.378499437500004</v>
      </c>
      <c r="E41" s="152">
        <f t="shared" si="7"/>
        <v>51.4356713125</v>
      </c>
      <c r="F41" s="152">
        <f t="shared" si="7"/>
        <v>51.623876656250005</v>
      </c>
      <c r="G41" s="152">
        <f t="shared" si="7"/>
        <v>48.52452559375</v>
      </c>
      <c r="H41" s="152">
        <f t="shared" si="7"/>
        <v>53.982074499999996</v>
      </c>
      <c r="I41" s="152">
        <f t="shared" si="7"/>
        <v>53.425578468750004</v>
      </c>
      <c r="J41" s="152">
        <f t="shared" si="7"/>
        <v>50.687320437500006</v>
      </c>
      <c r="K41" s="152">
        <f t="shared" si="7"/>
        <v>53.445960937500004</v>
      </c>
      <c r="L41" s="152">
        <f t="shared" si="7"/>
        <v>56.041065437499995</v>
      </c>
      <c r="M41" s="152">
        <f t="shared" si="7"/>
        <v>52.461647125</v>
      </c>
      <c r="N41" s="152">
        <f t="shared" si="7"/>
        <v>54.61665065625</v>
      </c>
      <c r="O41" s="152">
        <f t="shared" si="7"/>
        <v>54.398492937499995</v>
      </c>
      <c r="P41" s="152">
        <f t="shared" si="7"/>
        <v>51.724531687500004</v>
      </c>
      <c r="Q41" s="152">
        <f t="shared" si="7"/>
        <v>51.8653978125</v>
      </c>
      <c r="R41" s="152">
        <f t="shared" si="7"/>
        <v>53.32151134375</v>
      </c>
      <c r="S41" s="152">
        <f t="shared" si="7"/>
        <v>55.016351625</v>
      </c>
      <c r="T41" s="152">
        <f t="shared" si="7"/>
        <v>54.54798090625</v>
      </c>
      <c r="U41" s="152">
        <f t="shared" si="7"/>
        <v>57.39680540625</v>
      </c>
      <c r="V41" s="152">
        <f t="shared" si="7"/>
        <v>56.561153625</v>
      </c>
      <c r="W41" s="152">
        <f t="shared" si="7"/>
        <v>55.141302437499995</v>
      </c>
      <c r="X41" s="152">
        <f t="shared" si="7"/>
        <v>54.82732478125</v>
      </c>
      <c r="Y41" s="152">
        <f t="shared" si="7"/>
        <v>57.041999562499996</v>
      </c>
      <c r="Z41" s="152">
        <f t="shared" si="7"/>
        <v>59.61036171875</v>
      </c>
      <c r="AA41" s="152">
        <f t="shared" si="7"/>
        <v>53.63273124999999</v>
      </c>
      <c r="AB41" s="152">
        <f t="shared" si="7"/>
        <v>56.36988265625</v>
      </c>
      <c r="AC41" s="152">
        <f t="shared" si="7"/>
        <v>59.3333895625</v>
      </c>
      <c r="AD41" s="152">
        <f t="shared" si="7"/>
        <v>62.039867781249995</v>
      </c>
      <c r="AE41" s="152">
        <f t="shared" si="7"/>
        <v>54.045719125</v>
      </c>
      <c r="AF41" s="152">
        <f t="shared" si="7"/>
        <v>59.69686759375</v>
      </c>
      <c r="AG41" s="152">
        <f>AVERAGE(B41:AF41)</f>
        <v>54.50537579737904</v>
      </c>
    </row>
    <row r="42" spans="1:33" ht="23.25">
      <c r="A42" s="58"/>
      <c r="B42" s="26"/>
      <c r="C42" s="60"/>
      <c r="D42" s="60"/>
      <c r="E42" s="60"/>
      <c r="F42" s="60"/>
      <c r="G42" s="60"/>
      <c r="H42" s="67"/>
      <c r="I42" s="68"/>
      <c r="J42" s="68"/>
      <c r="K42" s="68"/>
      <c r="L42" s="68"/>
      <c r="M42" s="68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5"/>
    </row>
    <row r="43" spans="1:33" ht="23.25">
      <c r="A43" s="59" t="s">
        <v>20</v>
      </c>
      <c r="B43" s="59"/>
      <c r="C43" s="59"/>
      <c r="D43" s="59"/>
      <c r="E43" s="59"/>
      <c r="F43" s="59"/>
      <c r="G43" s="59"/>
      <c r="H43" s="59"/>
      <c r="I43" s="70"/>
      <c r="J43" s="70"/>
      <c r="K43" s="70"/>
      <c r="L43" s="70"/>
      <c r="M43" s="70"/>
      <c r="N43" s="70"/>
      <c r="O43" s="70"/>
      <c r="P43" s="70"/>
      <c r="Q43" s="67"/>
      <c r="R43" s="67"/>
      <c r="S43" s="59"/>
      <c r="T43" s="59"/>
      <c r="U43" s="59"/>
      <c r="V43" s="59"/>
      <c r="W43" s="59"/>
      <c r="X43" s="59"/>
      <c r="Y43" s="59"/>
      <c r="Z43" s="70"/>
      <c r="AA43" s="70"/>
      <c r="AB43" s="70"/>
      <c r="AC43" s="70"/>
      <c r="AD43" s="70"/>
      <c r="AE43" s="70"/>
      <c r="AF43" s="70"/>
      <c r="AG43" s="72"/>
    </row>
  </sheetData>
  <sheetProtection/>
  <printOptions/>
  <pageMargins left="0.2" right="0.2" top="0.5" bottom="0.31" header="0.5" footer="0.5"/>
  <pageSetup horizontalDpi="300" verticalDpi="300" orientation="landscape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4"/>
  <sheetViews>
    <sheetView zoomScale="55" zoomScaleNormal="55" zoomScalePageLayoutView="0" workbookViewId="0" topLeftCell="A1">
      <pane xSplit="1" ySplit="5" topLeftCell="Q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32" sqref="Z32:AE32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1" width="8.88671875" style="15" customWidth="1"/>
    <col min="32" max="32" width="8.88671875" style="37" customWidth="1"/>
    <col min="33" max="16384" width="8.88671875" style="15" customWidth="1"/>
  </cols>
  <sheetData>
    <row r="1" spans="1:32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4"/>
    </row>
    <row r="2" spans="1:32" ht="23.25">
      <c r="A2" s="1">
        <v>41061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4"/>
    </row>
    <row r="3" spans="1:32" ht="23.25">
      <c r="A3" s="3" t="s">
        <v>21</v>
      </c>
      <c r="Z3" s="4"/>
      <c r="AA3" s="3"/>
      <c r="AB3" s="4"/>
      <c r="AC3" s="4"/>
      <c r="AD3" s="4"/>
      <c r="AE3" s="4"/>
      <c r="AF3" s="38"/>
    </row>
    <row r="4" spans="1:35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3.25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31" t="s">
        <v>33</v>
      </c>
    </row>
    <row r="6" spans="1:32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3.25">
      <c r="A7" s="8" t="s">
        <v>1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/>
    </row>
    <row r="8" spans="1:32" ht="23.25">
      <c r="A8" s="8" t="s">
        <v>2</v>
      </c>
      <c r="B8" s="45">
        <v>16.66085</v>
      </c>
      <c r="C8" s="45">
        <v>15.791899999999998</v>
      </c>
      <c r="D8" s="45">
        <v>14.124495000000001</v>
      </c>
      <c r="E8" s="45">
        <v>15.023002</v>
      </c>
      <c r="F8" s="45">
        <v>14.44632</v>
      </c>
      <c r="G8" s="45">
        <v>15.962600000000002</v>
      </c>
      <c r="H8" s="45">
        <v>16.42001</v>
      </c>
      <c r="I8" s="45">
        <v>16.378999999999998</v>
      </c>
      <c r="J8" s="45">
        <v>16.014599999999998</v>
      </c>
      <c r="K8" s="45">
        <v>16.131</v>
      </c>
      <c r="L8" s="45">
        <v>17.308200000000003</v>
      </c>
      <c r="M8" s="45">
        <v>16.331</v>
      </c>
      <c r="N8" s="45">
        <v>18.9527</v>
      </c>
      <c r="O8" s="45">
        <v>21.128999999999998</v>
      </c>
      <c r="P8" s="45">
        <v>21.669501</v>
      </c>
      <c r="Q8" s="45">
        <v>19.48247</v>
      </c>
      <c r="R8" s="45">
        <v>19.672153</v>
      </c>
      <c r="S8" s="45">
        <v>19.5652</v>
      </c>
      <c r="T8" s="45">
        <v>20.226</v>
      </c>
      <c r="U8" s="45">
        <v>18.159945</v>
      </c>
      <c r="V8" s="45">
        <v>20.165345000000002</v>
      </c>
      <c r="W8" s="45">
        <v>19.4403</v>
      </c>
      <c r="X8" s="45">
        <v>17.16704</v>
      </c>
      <c r="Y8" s="45">
        <v>16.715369</v>
      </c>
      <c r="Z8" s="45">
        <v>19</v>
      </c>
      <c r="AA8" s="45">
        <v>18.3</v>
      </c>
      <c r="AB8" s="45">
        <v>18.5</v>
      </c>
      <c r="AC8" s="45">
        <v>18.9</v>
      </c>
      <c r="AD8" s="45">
        <v>20.9</v>
      </c>
      <c r="AE8" s="45">
        <v>17.3</v>
      </c>
      <c r="AF8" s="45"/>
    </row>
    <row r="9" spans="1:32" ht="23.25">
      <c r="A9" s="8"/>
      <c r="B9" s="77">
        <f aca="true" t="shared" si="0" ref="B9:AE9">SUM(B7:B8)</f>
        <v>16.66085</v>
      </c>
      <c r="C9" s="77">
        <f t="shared" si="0"/>
        <v>15.791899999999998</v>
      </c>
      <c r="D9" s="77">
        <f t="shared" si="0"/>
        <v>14.124495000000001</v>
      </c>
      <c r="E9" s="77">
        <f t="shared" si="0"/>
        <v>15.023002</v>
      </c>
      <c r="F9" s="77">
        <f t="shared" si="0"/>
        <v>14.44632</v>
      </c>
      <c r="G9" s="77">
        <f t="shared" si="0"/>
        <v>15.962600000000002</v>
      </c>
      <c r="H9" s="77">
        <f t="shared" si="0"/>
        <v>16.42001</v>
      </c>
      <c r="I9" s="77">
        <f t="shared" si="0"/>
        <v>16.378999999999998</v>
      </c>
      <c r="J9" s="77">
        <f t="shared" si="0"/>
        <v>16.014599999999998</v>
      </c>
      <c r="K9" s="77">
        <f t="shared" si="0"/>
        <v>16.131</v>
      </c>
      <c r="L9" s="77">
        <f t="shared" si="0"/>
        <v>17.308200000000003</v>
      </c>
      <c r="M9" s="77">
        <f t="shared" si="0"/>
        <v>16.331</v>
      </c>
      <c r="N9" s="77">
        <f t="shared" si="0"/>
        <v>18.9527</v>
      </c>
      <c r="O9" s="77">
        <f t="shared" si="0"/>
        <v>21.128999999999998</v>
      </c>
      <c r="P9" s="77">
        <f t="shared" si="0"/>
        <v>21.669501</v>
      </c>
      <c r="Q9" s="77">
        <f t="shared" si="0"/>
        <v>19.48247</v>
      </c>
      <c r="R9" s="77">
        <f t="shared" si="0"/>
        <v>19.672153</v>
      </c>
      <c r="S9" s="77">
        <f t="shared" si="0"/>
        <v>19.5652</v>
      </c>
      <c r="T9" s="77">
        <f t="shared" si="0"/>
        <v>20.226</v>
      </c>
      <c r="U9" s="77">
        <f t="shared" si="0"/>
        <v>18.159945</v>
      </c>
      <c r="V9" s="77">
        <f t="shared" si="0"/>
        <v>20.165345000000002</v>
      </c>
      <c r="W9" s="77">
        <f t="shared" si="0"/>
        <v>19.4403</v>
      </c>
      <c r="X9" s="77">
        <f t="shared" si="0"/>
        <v>17.16704</v>
      </c>
      <c r="Y9" s="77">
        <f t="shared" si="0"/>
        <v>16.715369</v>
      </c>
      <c r="Z9" s="77">
        <f t="shared" si="0"/>
        <v>19</v>
      </c>
      <c r="AA9" s="77">
        <f t="shared" si="0"/>
        <v>18.3</v>
      </c>
      <c r="AB9" s="77">
        <f t="shared" si="0"/>
        <v>18.5</v>
      </c>
      <c r="AC9" s="77">
        <f t="shared" si="0"/>
        <v>18.9</v>
      </c>
      <c r="AD9" s="77">
        <f t="shared" si="0"/>
        <v>20.9</v>
      </c>
      <c r="AE9" s="77">
        <f t="shared" si="0"/>
        <v>17.3</v>
      </c>
      <c r="AF9" s="40">
        <f>AVERAGE(B9:AE9)</f>
        <v>17.861266666666662</v>
      </c>
    </row>
    <row r="10" spans="1:32" ht="23.25">
      <c r="A10" s="9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45"/>
    </row>
    <row r="11" spans="1:32" ht="23.25">
      <c r="A11" s="8" t="s">
        <v>19</v>
      </c>
      <c r="B11" s="45">
        <v>15.478000000000002</v>
      </c>
      <c r="C11" s="45">
        <v>16.314999999999998</v>
      </c>
      <c r="D11" s="45">
        <v>18.057</v>
      </c>
      <c r="E11" s="45">
        <v>15.761999999999999</v>
      </c>
      <c r="F11" s="45">
        <v>15.663999999999998</v>
      </c>
      <c r="G11" s="163">
        <v>15.593</v>
      </c>
      <c r="H11" s="163">
        <v>15.632</v>
      </c>
      <c r="I11" s="163">
        <v>15.76</v>
      </c>
      <c r="J11" s="163">
        <v>16.067</v>
      </c>
      <c r="K11" s="163">
        <v>16.107</v>
      </c>
      <c r="L11" s="45">
        <v>16.148</v>
      </c>
      <c r="M11" s="45">
        <v>12.725</v>
      </c>
      <c r="N11" s="45">
        <v>11.072000000000001</v>
      </c>
      <c r="O11" s="45">
        <v>13.603</v>
      </c>
      <c r="P11" s="45">
        <v>15.359</v>
      </c>
      <c r="Q11" s="45">
        <v>16.035</v>
      </c>
      <c r="R11" s="45">
        <v>15.059000000000001</v>
      </c>
      <c r="S11" s="164">
        <v>15.747</v>
      </c>
      <c r="T11" s="164">
        <v>13.687999999999999</v>
      </c>
      <c r="U11" s="164">
        <v>16.088</v>
      </c>
      <c r="V11" s="164">
        <v>16.883000000000003</v>
      </c>
      <c r="W11" s="164">
        <v>16.582</v>
      </c>
      <c r="X11" s="164">
        <v>13.8</v>
      </c>
      <c r="Y11" s="164">
        <v>16.814</v>
      </c>
      <c r="Z11" s="164">
        <v>16.015</v>
      </c>
      <c r="AA11" s="164">
        <v>16.265</v>
      </c>
      <c r="AB11" s="164">
        <v>17.023999999999997</v>
      </c>
      <c r="AC11" s="164">
        <v>17.336</v>
      </c>
      <c r="AD11" s="45">
        <v>17.65</v>
      </c>
      <c r="AE11" s="164">
        <v>12.860000000000001</v>
      </c>
      <c r="AF11" s="45"/>
    </row>
    <row r="12" spans="1:32" ht="23.25">
      <c r="A12" s="7" t="s">
        <v>28</v>
      </c>
      <c r="B12" s="45">
        <v>1.023</v>
      </c>
      <c r="C12" s="45">
        <v>0.26</v>
      </c>
      <c r="D12" s="45">
        <v>-0.035</v>
      </c>
      <c r="E12" s="45">
        <v>-0.516</v>
      </c>
      <c r="F12" s="45">
        <v>-0.492</v>
      </c>
      <c r="G12" s="163">
        <v>-0.5</v>
      </c>
      <c r="H12" s="163">
        <v>0.058</v>
      </c>
      <c r="I12" s="163">
        <v>1.007</v>
      </c>
      <c r="J12" s="163">
        <v>1.003</v>
      </c>
      <c r="K12" s="61">
        <v>0.991</v>
      </c>
      <c r="L12" s="45">
        <v>1.009</v>
      </c>
      <c r="M12" s="45">
        <v>0.984</v>
      </c>
      <c r="N12" s="45">
        <v>0.965</v>
      </c>
      <c r="O12" s="45">
        <v>0.938</v>
      </c>
      <c r="P12" s="45">
        <v>0.961</v>
      </c>
      <c r="Q12" s="45">
        <v>0.927</v>
      </c>
      <c r="R12" s="45">
        <v>-0.075</v>
      </c>
      <c r="S12" s="164">
        <v>-0.532</v>
      </c>
      <c r="T12" s="164">
        <v>-0.499</v>
      </c>
      <c r="U12" s="164">
        <v>0.114</v>
      </c>
      <c r="V12" s="164">
        <v>0.955</v>
      </c>
      <c r="W12" s="164">
        <v>0.898</v>
      </c>
      <c r="X12" s="164">
        <v>0</v>
      </c>
      <c r="Y12" s="164">
        <v>0.966</v>
      </c>
      <c r="Z12" s="164">
        <v>0.965</v>
      </c>
      <c r="AA12" s="164">
        <v>0.962</v>
      </c>
      <c r="AB12" s="164">
        <v>0.946</v>
      </c>
      <c r="AC12" s="164">
        <v>0.954</v>
      </c>
      <c r="AD12" s="164">
        <v>0.25</v>
      </c>
      <c r="AE12" s="45">
        <v>0.44</v>
      </c>
      <c r="AF12" s="45"/>
    </row>
    <row r="13" spans="1:32" ht="23.25">
      <c r="A13" s="8" t="s">
        <v>5</v>
      </c>
      <c r="B13" s="45">
        <v>2.18</v>
      </c>
      <c r="C13" s="45">
        <v>2.632</v>
      </c>
      <c r="D13" s="45">
        <v>2.603</v>
      </c>
      <c r="E13" s="45">
        <v>2.595</v>
      </c>
      <c r="F13" s="45">
        <v>2.538</v>
      </c>
      <c r="G13" s="163">
        <v>2.567</v>
      </c>
      <c r="H13" s="61">
        <v>2.5</v>
      </c>
      <c r="I13" s="163">
        <v>2.543</v>
      </c>
      <c r="J13" s="163">
        <v>2.668</v>
      </c>
      <c r="K13" s="163">
        <v>2.641</v>
      </c>
      <c r="L13" s="45">
        <v>2.615</v>
      </c>
      <c r="M13" s="45">
        <v>2.618</v>
      </c>
      <c r="N13" s="45">
        <v>2.656</v>
      </c>
      <c r="O13" s="45">
        <v>2.63</v>
      </c>
      <c r="P13" s="45">
        <v>2.616</v>
      </c>
      <c r="Q13" s="45">
        <v>2.647</v>
      </c>
      <c r="R13" s="45">
        <v>2.631</v>
      </c>
      <c r="S13" s="164">
        <v>2.647</v>
      </c>
      <c r="T13" s="164">
        <v>2.606</v>
      </c>
      <c r="U13" s="164">
        <v>2.545</v>
      </c>
      <c r="V13" s="164">
        <v>2.6</v>
      </c>
      <c r="W13" s="164">
        <v>2.5</v>
      </c>
      <c r="X13" s="164">
        <v>2.59</v>
      </c>
      <c r="Y13" s="45">
        <v>2.49</v>
      </c>
      <c r="Z13" s="45">
        <v>2.5</v>
      </c>
      <c r="AA13" s="164">
        <v>2.57</v>
      </c>
      <c r="AB13" s="164">
        <v>2.58</v>
      </c>
      <c r="AC13" s="164">
        <v>2.78</v>
      </c>
      <c r="AD13" s="45">
        <v>2.66</v>
      </c>
      <c r="AE13" s="164">
        <v>3</v>
      </c>
      <c r="AF13" s="45"/>
    </row>
    <row r="14" spans="1:32" ht="23.25">
      <c r="A14" s="8" t="s">
        <v>6</v>
      </c>
      <c r="B14" s="166">
        <v>0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0</v>
      </c>
      <c r="Z14" s="166">
        <v>0</v>
      </c>
      <c r="AA14" s="166">
        <v>0</v>
      </c>
      <c r="AB14" s="166">
        <v>0</v>
      </c>
      <c r="AC14" s="166">
        <v>0</v>
      </c>
      <c r="AD14" s="166">
        <v>0</v>
      </c>
      <c r="AE14" s="166">
        <v>0</v>
      </c>
      <c r="AF14" s="45"/>
    </row>
    <row r="15" spans="1:32" ht="23.25">
      <c r="A15" s="8" t="s">
        <v>7</v>
      </c>
      <c r="B15" s="166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  <c r="Y15" s="166">
        <v>0</v>
      </c>
      <c r="Z15" s="166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45"/>
    </row>
    <row r="16" spans="1:32" ht="23.25">
      <c r="A16" s="8"/>
      <c r="B16" s="77">
        <f aca="true" t="shared" si="1" ref="B16:AE16">SUM(B11:B15)</f>
        <v>18.681</v>
      </c>
      <c r="C16" s="77">
        <f t="shared" si="1"/>
        <v>19.207</v>
      </c>
      <c r="D16" s="77">
        <f t="shared" si="1"/>
        <v>20.625</v>
      </c>
      <c r="E16" s="77">
        <f t="shared" si="1"/>
        <v>17.840999999999998</v>
      </c>
      <c r="F16" s="77">
        <f t="shared" si="1"/>
        <v>17.709999999999997</v>
      </c>
      <c r="G16" s="77">
        <f t="shared" si="1"/>
        <v>17.66</v>
      </c>
      <c r="H16" s="77">
        <f t="shared" si="1"/>
        <v>18.189999999999998</v>
      </c>
      <c r="I16" s="77">
        <f t="shared" si="1"/>
        <v>19.31</v>
      </c>
      <c r="J16" s="77">
        <f t="shared" si="1"/>
        <v>19.738</v>
      </c>
      <c r="K16" s="77">
        <f t="shared" si="1"/>
        <v>19.738999999999997</v>
      </c>
      <c r="L16" s="77">
        <f t="shared" si="1"/>
        <v>19.772</v>
      </c>
      <c r="M16" s="77">
        <f t="shared" si="1"/>
        <v>16.326999999999998</v>
      </c>
      <c r="N16" s="77">
        <f t="shared" si="1"/>
        <v>14.693000000000001</v>
      </c>
      <c r="O16" s="77">
        <f t="shared" si="1"/>
        <v>17.171</v>
      </c>
      <c r="P16" s="77">
        <f t="shared" si="1"/>
        <v>18.936</v>
      </c>
      <c r="Q16" s="77">
        <f t="shared" si="1"/>
        <v>19.608999999999998</v>
      </c>
      <c r="R16" s="77">
        <f t="shared" si="1"/>
        <v>17.615000000000002</v>
      </c>
      <c r="S16" s="77">
        <f t="shared" si="1"/>
        <v>17.862</v>
      </c>
      <c r="T16" s="77">
        <f t="shared" si="1"/>
        <v>15.794999999999998</v>
      </c>
      <c r="U16" s="77">
        <f t="shared" si="1"/>
        <v>18.747</v>
      </c>
      <c r="V16" s="77">
        <f t="shared" si="1"/>
        <v>20.438000000000002</v>
      </c>
      <c r="W16" s="77">
        <f t="shared" si="1"/>
        <v>19.98</v>
      </c>
      <c r="X16" s="77">
        <f t="shared" si="1"/>
        <v>16.39</v>
      </c>
      <c r="Y16" s="77">
        <f t="shared" si="1"/>
        <v>20.270000000000003</v>
      </c>
      <c r="Z16" s="77">
        <f t="shared" si="1"/>
        <v>19.48</v>
      </c>
      <c r="AA16" s="77">
        <f t="shared" si="1"/>
        <v>19.797</v>
      </c>
      <c r="AB16" s="77">
        <f t="shared" si="1"/>
        <v>20.549999999999997</v>
      </c>
      <c r="AC16" s="77">
        <f t="shared" si="1"/>
        <v>21.07</v>
      </c>
      <c r="AD16" s="77">
        <f t="shared" si="1"/>
        <v>20.56</v>
      </c>
      <c r="AE16" s="77">
        <f t="shared" si="1"/>
        <v>16.3</v>
      </c>
      <c r="AF16" s="40">
        <f>AVERAGE(B16:AE16)</f>
        <v>18.668766666666667</v>
      </c>
    </row>
    <row r="17" spans="1:32" ht="23.25">
      <c r="A17" s="16" t="s">
        <v>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45"/>
    </row>
    <row r="18" spans="1:32" ht="23.25">
      <c r="A18" s="14" t="s">
        <v>9</v>
      </c>
      <c r="B18" s="114">
        <v>18.76</v>
      </c>
      <c r="C18" s="114">
        <v>16.4</v>
      </c>
      <c r="D18" s="114">
        <v>17</v>
      </c>
      <c r="E18" s="114">
        <v>17.51</v>
      </c>
      <c r="F18" s="114">
        <v>15.62</v>
      </c>
      <c r="G18" s="114">
        <v>15.33</v>
      </c>
      <c r="H18" s="114">
        <v>16.72</v>
      </c>
      <c r="I18" s="114">
        <v>19.1</v>
      </c>
      <c r="J18" s="114">
        <v>18.22</v>
      </c>
      <c r="K18" s="114">
        <v>19.28</v>
      </c>
      <c r="L18" s="114">
        <v>19.66</v>
      </c>
      <c r="M18" s="114">
        <v>16.29</v>
      </c>
      <c r="N18" s="114">
        <v>16.04</v>
      </c>
      <c r="O18" s="114">
        <v>17.81</v>
      </c>
      <c r="P18" s="114">
        <v>18.52</v>
      </c>
      <c r="Q18" s="114">
        <v>16.85</v>
      </c>
      <c r="R18" s="114">
        <v>16.72</v>
      </c>
      <c r="S18" s="114">
        <v>15.89</v>
      </c>
      <c r="T18" s="114">
        <v>15.8</v>
      </c>
      <c r="U18" s="114">
        <v>17.95</v>
      </c>
      <c r="V18" s="114">
        <v>18.16</v>
      </c>
      <c r="W18" s="114">
        <v>16.89</v>
      </c>
      <c r="X18" s="114">
        <v>17.69</v>
      </c>
      <c r="Y18" s="114">
        <v>18.52</v>
      </c>
      <c r="Z18" s="114">
        <v>18.28</v>
      </c>
      <c r="AA18" s="114">
        <v>16.41</v>
      </c>
      <c r="AB18" s="114">
        <v>17.13</v>
      </c>
      <c r="AC18" s="114">
        <v>19.68</v>
      </c>
      <c r="AD18" s="114">
        <v>16.41</v>
      </c>
      <c r="AE18" s="114">
        <v>21.01</v>
      </c>
      <c r="AF18" s="45"/>
    </row>
    <row r="19" spans="1:32" ht="23.25">
      <c r="A19" s="18" t="s">
        <v>28</v>
      </c>
      <c r="B19" s="114">
        <v>-0.36</v>
      </c>
      <c r="C19" s="114">
        <v>-0.36</v>
      </c>
      <c r="D19" s="114">
        <v>-0.36</v>
      </c>
      <c r="E19" s="114">
        <v>-0.36</v>
      </c>
      <c r="F19" s="114">
        <v>-0.36</v>
      </c>
      <c r="G19" s="114">
        <v>-0.36</v>
      </c>
      <c r="H19" s="114">
        <v>-0.36</v>
      </c>
      <c r="I19" s="114">
        <v>-0.36</v>
      </c>
      <c r="J19" s="114">
        <v>-0.36</v>
      </c>
      <c r="K19" s="114">
        <v>-0.36</v>
      </c>
      <c r="L19" s="114">
        <v>-0.36</v>
      </c>
      <c r="M19" s="114">
        <v>-0.36</v>
      </c>
      <c r="N19" s="114">
        <v>-0.36</v>
      </c>
      <c r="O19" s="114">
        <v>-0.36</v>
      </c>
      <c r="P19" s="114">
        <v>-0.36</v>
      </c>
      <c r="Q19" s="114">
        <v>-0.36</v>
      </c>
      <c r="R19" s="114">
        <v>-0.36</v>
      </c>
      <c r="S19" s="114">
        <v>-0.36</v>
      </c>
      <c r="T19" s="114">
        <v>-0.36</v>
      </c>
      <c r="U19" s="114">
        <v>-0.36</v>
      </c>
      <c r="V19" s="114">
        <v>-0.36</v>
      </c>
      <c r="W19" s="114">
        <v>-0.36</v>
      </c>
      <c r="X19" s="114">
        <v>-0.36</v>
      </c>
      <c r="Y19" s="114">
        <v>-0.36</v>
      </c>
      <c r="Z19" s="114">
        <v>-0.36</v>
      </c>
      <c r="AA19" s="114">
        <v>-0.36</v>
      </c>
      <c r="AB19" s="114">
        <v>-0.36</v>
      </c>
      <c r="AC19" s="114">
        <v>-0.36</v>
      </c>
      <c r="AD19" s="114">
        <v>-0.36</v>
      </c>
      <c r="AE19" s="114">
        <v>-0.13</v>
      </c>
      <c r="AF19" s="45"/>
    </row>
    <row r="20" spans="1:32" ht="23.25">
      <c r="A20" s="14" t="s">
        <v>10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45"/>
    </row>
    <row r="21" spans="1:32" ht="23.25">
      <c r="A21" s="14" t="s">
        <v>25</v>
      </c>
      <c r="B21" s="132">
        <v>50</v>
      </c>
      <c r="C21" s="132">
        <v>48</v>
      </c>
      <c r="D21" s="132">
        <v>48</v>
      </c>
      <c r="E21" s="132">
        <v>40</v>
      </c>
      <c r="F21" s="132">
        <v>47</v>
      </c>
      <c r="G21" s="132">
        <v>41</v>
      </c>
      <c r="H21" s="132">
        <v>50</v>
      </c>
      <c r="I21" s="132">
        <v>46</v>
      </c>
      <c r="J21" s="132">
        <v>50</v>
      </c>
      <c r="K21" s="132">
        <v>54</v>
      </c>
      <c r="L21" s="132">
        <v>53</v>
      </c>
      <c r="M21" s="132">
        <v>58</v>
      </c>
      <c r="N21" s="132">
        <v>59</v>
      </c>
      <c r="O21" s="132">
        <v>39</v>
      </c>
      <c r="P21" s="132">
        <v>47</v>
      </c>
      <c r="Q21" s="132">
        <v>41</v>
      </c>
      <c r="R21" s="132">
        <v>48</v>
      </c>
      <c r="S21" s="132">
        <v>59</v>
      </c>
      <c r="T21" s="132">
        <v>55</v>
      </c>
      <c r="U21" s="132">
        <v>52</v>
      </c>
      <c r="V21" s="132">
        <v>70</v>
      </c>
      <c r="W21" s="132">
        <v>53</v>
      </c>
      <c r="X21" s="132">
        <v>47</v>
      </c>
      <c r="Y21" s="132">
        <v>48</v>
      </c>
      <c r="Z21" s="132">
        <v>56</v>
      </c>
      <c r="AA21" s="132">
        <v>54</v>
      </c>
      <c r="AB21" s="132">
        <v>54</v>
      </c>
      <c r="AC21" s="132">
        <v>70</v>
      </c>
      <c r="AD21" s="132">
        <v>64</v>
      </c>
      <c r="AE21" s="132">
        <v>48</v>
      </c>
      <c r="AF21" s="167"/>
    </row>
    <row r="22" spans="1:32" ht="23.25">
      <c r="A22" s="14" t="s">
        <v>24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45"/>
    </row>
    <row r="23" spans="1:32" ht="23.25">
      <c r="A23" s="14" t="s">
        <v>26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45"/>
    </row>
    <row r="24" spans="1:32" ht="23.25">
      <c r="A24" s="14" t="s">
        <v>27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45"/>
    </row>
    <row r="25" spans="1:32" ht="23.25">
      <c r="A25" s="14" t="s">
        <v>18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45"/>
    </row>
    <row r="26" spans="1:32" ht="23.25">
      <c r="A26" s="14" t="s">
        <v>5</v>
      </c>
      <c r="B26" s="114">
        <v>0.477</v>
      </c>
      <c r="C26" s="114">
        <v>0.477</v>
      </c>
      <c r="D26" s="114">
        <v>0.477</v>
      </c>
      <c r="E26" s="114">
        <v>0.477</v>
      </c>
      <c r="F26" s="114">
        <v>0.477</v>
      </c>
      <c r="G26" s="114">
        <v>0.477</v>
      </c>
      <c r="H26" s="114">
        <v>0.477</v>
      </c>
      <c r="I26" s="114">
        <v>0.477</v>
      </c>
      <c r="J26" s="114">
        <v>0.477</v>
      </c>
      <c r="K26" s="114">
        <v>0.477</v>
      </c>
      <c r="L26" s="114">
        <v>0.477</v>
      </c>
      <c r="M26" s="114">
        <v>0.477</v>
      </c>
      <c r="N26" s="114">
        <v>0.477</v>
      </c>
      <c r="O26" s="114">
        <v>0.477</v>
      </c>
      <c r="P26" s="114">
        <v>0.477</v>
      </c>
      <c r="Q26" s="114">
        <v>0.45</v>
      </c>
      <c r="R26" s="114">
        <v>0.45</v>
      </c>
      <c r="S26" s="114">
        <v>0.45</v>
      </c>
      <c r="T26" s="114">
        <v>0.45</v>
      </c>
      <c r="U26" s="114">
        <v>0.45</v>
      </c>
      <c r="V26" s="114">
        <v>0.45</v>
      </c>
      <c r="W26" s="114">
        <v>0.45</v>
      </c>
      <c r="X26" s="114">
        <v>0.45</v>
      </c>
      <c r="Y26" s="114">
        <v>0.45</v>
      </c>
      <c r="Z26" s="114">
        <v>0.45</v>
      </c>
      <c r="AA26" s="114">
        <v>0.45</v>
      </c>
      <c r="AB26" s="114">
        <v>0.45</v>
      </c>
      <c r="AC26" s="114">
        <v>0.45</v>
      </c>
      <c r="AD26" s="114">
        <v>0.45</v>
      </c>
      <c r="AE26" s="114">
        <v>0.45</v>
      </c>
      <c r="AF26" s="45"/>
    </row>
    <row r="27" spans="1:32" ht="23.25">
      <c r="A27" s="14" t="s">
        <v>11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45"/>
    </row>
    <row r="28" spans="1:32" ht="23.25">
      <c r="A28" s="14" t="s">
        <v>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45"/>
    </row>
    <row r="29" spans="1:32" ht="23.25">
      <c r="A29" s="8"/>
      <c r="B29" s="77">
        <f>SUM(B18+B19+B20+B25+B26+B27+B28)</f>
        <v>18.877000000000002</v>
      </c>
      <c r="C29" s="77">
        <f aca="true" t="shared" si="2" ref="C29:AE29">SUM(C18+C19+C20+C25+C26+C27+C28)</f>
        <v>16.517</v>
      </c>
      <c r="D29" s="77">
        <f t="shared" si="2"/>
        <v>17.117</v>
      </c>
      <c r="E29" s="77">
        <f t="shared" si="2"/>
        <v>17.627000000000002</v>
      </c>
      <c r="F29" s="77">
        <f t="shared" si="2"/>
        <v>15.737</v>
      </c>
      <c r="G29" s="77">
        <f t="shared" si="2"/>
        <v>15.447000000000001</v>
      </c>
      <c r="H29" s="77">
        <f t="shared" si="2"/>
        <v>16.837</v>
      </c>
      <c r="I29" s="77">
        <f t="shared" si="2"/>
        <v>19.217000000000002</v>
      </c>
      <c r="J29" s="77">
        <f t="shared" si="2"/>
        <v>18.337</v>
      </c>
      <c r="K29" s="77">
        <f t="shared" si="2"/>
        <v>19.397000000000002</v>
      </c>
      <c r="L29" s="77">
        <f t="shared" si="2"/>
        <v>19.777</v>
      </c>
      <c r="M29" s="77">
        <f t="shared" si="2"/>
        <v>16.407</v>
      </c>
      <c r="N29" s="77">
        <f t="shared" si="2"/>
        <v>16.157</v>
      </c>
      <c r="O29" s="77">
        <f t="shared" si="2"/>
        <v>17.927</v>
      </c>
      <c r="P29" s="77">
        <f t="shared" si="2"/>
        <v>18.637</v>
      </c>
      <c r="Q29" s="77">
        <f t="shared" si="2"/>
        <v>16.94</v>
      </c>
      <c r="R29" s="77">
        <f t="shared" si="2"/>
        <v>16.81</v>
      </c>
      <c r="S29" s="77">
        <f t="shared" si="2"/>
        <v>15.98</v>
      </c>
      <c r="T29" s="77">
        <f t="shared" si="2"/>
        <v>15.89</v>
      </c>
      <c r="U29" s="77">
        <f t="shared" si="2"/>
        <v>18.04</v>
      </c>
      <c r="V29" s="77">
        <f t="shared" si="2"/>
        <v>18.25</v>
      </c>
      <c r="W29" s="77">
        <f t="shared" si="2"/>
        <v>16.98</v>
      </c>
      <c r="X29" s="77">
        <f t="shared" si="2"/>
        <v>17.78</v>
      </c>
      <c r="Y29" s="77">
        <f t="shared" si="2"/>
        <v>18.61</v>
      </c>
      <c r="Z29" s="77">
        <f t="shared" si="2"/>
        <v>18.37</v>
      </c>
      <c r="AA29" s="77">
        <f t="shared" si="2"/>
        <v>16.5</v>
      </c>
      <c r="AB29" s="77">
        <f t="shared" si="2"/>
        <v>17.22</v>
      </c>
      <c r="AC29" s="77">
        <f t="shared" si="2"/>
        <v>19.77</v>
      </c>
      <c r="AD29" s="77">
        <f t="shared" si="2"/>
        <v>16.5</v>
      </c>
      <c r="AE29" s="77">
        <f t="shared" si="2"/>
        <v>21.330000000000002</v>
      </c>
      <c r="AF29" s="40">
        <f>AVERAGE(B29:AE29)</f>
        <v>17.632833333333338</v>
      </c>
    </row>
    <row r="30" spans="1:32" ht="23.25">
      <c r="A30" s="9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45"/>
    </row>
    <row r="31" spans="1:32" ht="23.25">
      <c r="A31" s="8" t="s">
        <v>13</v>
      </c>
      <c r="B31" s="45">
        <v>1.9</v>
      </c>
      <c r="C31" s="45">
        <v>1.8</v>
      </c>
      <c r="D31" s="45">
        <v>2</v>
      </c>
      <c r="E31" s="45">
        <v>1.7</v>
      </c>
      <c r="F31" s="45">
        <v>1.6</v>
      </c>
      <c r="G31" s="45">
        <v>1.9</v>
      </c>
      <c r="H31" s="45">
        <v>1.9</v>
      </c>
      <c r="I31" s="45">
        <v>1.9</v>
      </c>
      <c r="J31" s="45">
        <v>2.3</v>
      </c>
      <c r="K31" s="45">
        <v>2.6</v>
      </c>
      <c r="L31" s="45">
        <v>1.6</v>
      </c>
      <c r="M31" s="45">
        <v>2.9</v>
      </c>
      <c r="N31" s="45">
        <v>2</v>
      </c>
      <c r="O31" s="45">
        <v>0</v>
      </c>
      <c r="P31" s="45">
        <v>2</v>
      </c>
      <c r="Q31" s="45">
        <v>1.7</v>
      </c>
      <c r="R31" s="45">
        <v>1.9</v>
      </c>
      <c r="S31" s="45">
        <v>2.1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2.4</v>
      </c>
      <c r="AB31" s="45">
        <v>2.3</v>
      </c>
      <c r="AC31" s="45">
        <v>0</v>
      </c>
      <c r="AD31" s="45">
        <v>1.6</v>
      </c>
      <c r="AE31" s="45">
        <v>1.6</v>
      </c>
      <c r="AF31" s="45"/>
    </row>
    <row r="32" spans="1:32" ht="23.25">
      <c r="A32" s="8" t="s">
        <v>31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1.6</v>
      </c>
      <c r="P32" s="45">
        <v>0</v>
      </c>
      <c r="Q32" s="45">
        <v>0</v>
      </c>
      <c r="R32" s="45">
        <v>0</v>
      </c>
      <c r="S32" s="45">
        <v>0</v>
      </c>
      <c r="T32" s="45">
        <v>1.8</v>
      </c>
      <c r="U32" s="45">
        <v>2.2</v>
      </c>
      <c r="V32" s="45">
        <v>3</v>
      </c>
      <c r="W32" s="45">
        <v>2.6</v>
      </c>
      <c r="X32" s="45">
        <v>2.5</v>
      </c>
      <c r="Y32" s="45">
        <v>1.9</v>
      </c>
      <c r="Z32" s="45">
        <v>2.3</v>
      </c>
      <c r="AA32" s="45">
        <v>0</v>
      </c>
      <c r="AB32" s="45">
        <v>0</v>
      </c>
      <c r="AC32" s="45">
        <v>2.2</v>
      </c>
      <c r="AD32" s="45">
        <v>1</v>
      </c>
      <c r="AE32" s="45">
        <v>1</v>
      </c>
      <c r="AF32" s="45">
        <f>SUM(B32:AE32)</f>
        <v>22.1</v>
      </c>
    </row>
    <row r="33" spans="1:32" ht="23.25">
      <c r="A33" s="8" t="s">
        <v>4</v>
      </c>
      <c r="B33" s="45">
        <v>1.5</v>
      </c>
      <c r="C33" s="45">
        <v>1.5</v>
      </c>
      <c r="D33" s="45">
        <v>1.5</v>
      </c>
      <c r="E33" s="45">
        <v>1.5</v>
      </c>
      <c r="F33" s="45">
        <v>1.5</v>
      </c>
      <c r="G33" s="45">
        <v>1.5</v>
      </c>
      <c r="H33" s="45">
        <v>1.5</v>
      </c>
      <c r="I33" s="45">
        <v>1.5</v>
      </c>
      <c r="J33" s="45">
        <v>1.5</v>
      </c>
      <c r="K33" s="45">
        <v>1.5</v>
      </c>
      <c r="L33" s="45">
        <v>1.5</v>
      </c>
      <c r="M33" s="45">
        <v>1.5</v>
      </c>
      <c r="N33" s="45">
        <v>1.5</v>
      </c>
      <c r="O33" s="45">
        <v>1.5</v>
      </c>
      <c r="P33" s="45">
        <v>1.5</v>
      </c>
      <c r="Q33" s="45">
        <v>1.5</v>
      </c>
      <c r="R33" s="45">
        <v>1.5</v>
      </c>
      <c r="S33" s="45">
        <v>1.5</v>
      </c>
      <c r="T33" s="45">
        <v>1.5</v>
      </c>
      <c r="U33" s="45">
        <v>1.5</v>
      </c>
      <c r="V33" s="45">
        <v>1.5</v>
      </c>
      <c r="W33" s="45">
        <v>1.5</v>
      </c>
      <c r="X33" s="45">
        <v>1.5</v>
      </c>
      <c r="Y33" s="45">
        <v>1.5</v>
      </c>
      <c r="Z33" s="45">
        <v>1.5</v>
      </c>
      <c r="AA33" s="45">
        <v>1.5</v>
      </c>
      <c r="AB33" s="45">
        <v>1.5</v>
      </c>
      <c r="AC33" s="45">
        <v>1.5</v>
      </c>
      <c r="AD33" s="45">
        <v>1.5</v>
      </c>
      <c r="AE33" s="45">
        <v>1.5</v>
      </c>
      <c r="AF33" s="45"/>
    </row>
    <row r="34" spans="1:32" ht="23.25">
      <c r="A34" s="8" t="s">
        <v>14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/>
    </row>
    <row r="35" spans="1:32" ht="23.25">
      <c r="A35" s="8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/>
    </row>
    <row r="36" spans="1:32" ht="23.25">
      <c r="A36" s="9"/>
      <c r="B36" s="77">
        <f aca="true" t="shared" si="3" ref="B36:AE36">SUM(B31:B35)</f>
        <v>3.4</v>
      </c>
      <c r="C36" s="77">
        <f t="shared" si="3"/>
        <v>3.3</v>
      </c>
      <c r="D36" s="77">
        <f t="shared" si="3"/>
        <v>3.5</v>
      </c>
      <c r="E36" s="77">
        <f t="shared" si="3"/>
        <v>3.2</v>
      </c>
      <c r="F36" s="77">
        <f t="shared" si="3"/>
        <v>3.1</v>
      </c>
      <c r="G36" s="77">
        <f t="shared" si="3"/>
        <v>3.4</v>
      </c>
      <c r="H36" s="77">
        <f t="shared" si="3"/>
        <v>3.4</v>
      </c>
      <c r="I36" s="77">
        <f t="shared" si="3"/>
        <v>3.4</v>
      </c>
      <c r="J36" s="77">
        <f t="shared" si="3"/>
        <v>3.8</v>
      </c>
      <c r="K36" s="77">
        <f t="shared" si="3"/>
        <v>4.1</v>
      </c>
      <c r="L36" s="77">
        <f t="shared" si="3"/>
        <v>3.1</v>
      </c>
      <c r="M36" s="77">
        <f t="shared" si="3"/>
        <v>4.4</v>
      </c>
      <c r="N36" s="77">
        <f t="shared" si="3"/>
        <v>3.5</v>
      </c>
      <c r="O36" s="77">
        <f t="shared" si="3"/>
        <v>3.1</v>
      </c>
      <c r="P36" s="77">
        <f t="shared" si="3"/>
        <v>3.5</v>
      </c>
      <c r="Q36" s="77">
        <f t="shared" si="3"/>
        <v>3.2</v>
      </c>
      <c r="R36" s="77">
        <f t="shared" si="3"/>
        <v>3.4</v>
      </c>
      <c r="S36" s="77">
        <f t="shared" si="3"/>
        <v>3.6</v>
      </c>
      <c r="T36" s="77">
        <f t="shared" si="3"/>
        <v>3.3</v>
      </c>
      <c r="U36" s="77">
        <f t="shared" si="3"/>
        <v>3.7</v>
      </c>
      <c r="V36" s="77">
        <f t="shared" si="3"/>
        <v>4.5</v>
      </c>
      <c r="W36" s="77">
        <f t="shared" si="3"/>
        <v>4.1</v>
      </c>
      <c r="X36" s="77">
        <f t="shared" si="3"/>
        <v>4</v>
      </c>
      <c r="Y36" s="77">
        <f t="shared" si="3"/>
        <v>3.4</v>
      </c>
      <c r="Z36" s="77">
        <f t="shared" si="3"/>
        <v>3.8</v>
      </c>
      <c r="AA36" s="77">
        <f t="shared" si="3"/>
        <v>3.9</v>
      </c>
      <c r="AB36" s="77">
        <f t="shared" si="3"/>
        <v>3.8</v>
      </c>
      <c r="AC36" s="77">
        <f t="shared" si="3"/>
        <v>3.7</v>
      </c>
      <c r="AD36" s="77">
        <f t="shared" si="3"/>
        <v>4.1</v>
      </c>
      <c r="AE36" s="77">
        <f t="shared" si="3"/>
        <v>4.1</v>
      </c>
      <c r="AF36" s="40">
        <f>AVERAGE(B36:AE36)</f>
        <v>3.6266666666666665</v>
      </c>
    </row>
    <row r="37" spans="1:32" ht="23.25">
      <c r="A37" s="9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40" t="s">
        <v>29</v>
      </c>
    </row>
    <row r="38" spans="1:32" ht="23.25">
      <c r="A38" s="8" t="s">
        <v>4</v>
      </c>
      <c r="B38" s="114">
        <v>0.53542725</v>
      </c>
      <c r="C38" s="114">
        <v>0.3840679375</v>
      </c>
      <c r="D38" s="114">
        <v>0.33193290625</v>
      </c>
      <c r="E38" s="114">
        <v>0.43575059375</v>
      </c>
      <c r="F38" s="114">
        <v>0.42934865625</v>
      </c>
      <c r="G38" s="114">
        <v>0.6506724375</v>
      </c>
      <c r="H38" s="114">
        <v>0.3998974375</v>
      </c>
      <c r="I38" s="114">
        <v>0.6497520625</v>
      </c>
      <c r="J38" s="114">
        <v>0.383045375</v>
      </c>
      <c r="K38" s="114">
        <v>0.43115975</v>
      </c>
      <c r="L38" s="114">
        <v>0.6491655625</v>
      </c>
      <c r="M38" s="114">
        <v>0.3846928125</v>
      </c>
      <c r="N38" s="114">
        <v>0.43841853125</v>
      </c>
      <c r="O38" s="114">
        <v>0.42296825</v>
      </c>
      <c r="P38" s="114">
        <v>0.6160995</v>
      </c>
      <c r="Q38" s="114">
        <v>0.34742721875</v>
      </c>
      <c r="R38" s="114">
        <v>0.34671003125</v>
      </c>
      <c r="S38" s="114">
        <v>0.44181428125</v>
      </c>
      <c r="T38" s="114">
        <v>0.5928120625</v>
      </c>
      <c r="U38" s="114">
        <v>0.44181428125</v>
      </c>
      <c r="V38" s="114">
        <v>0.44181428125</v>
      </c>
      <c r="W38" s="114">
        <v>0.44181428125</v>
      </c>
      <c r="X38" s="114">
        <v>0.44181428125</v>
      </c>
      <c r="Y38" s="114">
        <v>0.44181428125</v>
      </c>
      <c r="Z38" s="114"/>
      <c r="AA38" s="114"/>
      <c r="AB38" s="114"/>
      <c r="AC38" s="114"/>
      <c r="AD38" s="114"/>
      <c r="AE38" s="114"/>
      <c r="AF38" s="40">
        <f>AVERAGE(B38:AE38)</f>
        <v>0.46167641927083336</v>
      </c>
    </row>
    <row r="39" spans="1:32" ht="23.25">
      <c r="A39" s="8" t="s">
        <v>16</v>
      </c>
      <c r="B39" s="77">
        <f aca="true" t="shared" si="4" ref="B39:AE39">SUM(B38,B36,B29,B16,B9)</f>
        <v>58.15427725000001</v>
      </c>
      <c r="C39" s="77">
        <f t="shared" si="4"/>
        <v>55.1999679375</v>
      </c>
      <c r="D39" s="77">
        <f t="shared" si="4"/>
        <v>55.698427906250004</v>
      </c>
      <c r="E39" s="77">
        <f t="shared" si="4"/>
        <v>54.12675259375</v>
      </c>
      <c r="F39" s="77">
        <f t="shared" si="4"/>
        <v>51.422668656249996</v>
      </c>
      <c r="G39" s="77">
        <f t="shared" si="4"/>
        <v>53.1202724375</v>
      </c>
      <c r="H39" s="77">
        <f t="shared" si="4"/>
        <v>55.2469074375</v>
      </c>
      <c r="I39" s="77">
        <f t="shared" si="4"/>
        <v>58.955752062500004</v>
      </c>
      <c r="J39" s="77">
        <f t="shared" si="4"/>
        <v>58.272645374999996</v>
      </c>
      <c r="K39" s="77">
        <f t="shared" si="4"/>
        <v>59.798159749999996</v>
      </c>
      <c r="L39" s="77">
        <f t="shared" si="4"/>
        <v>60.6063655625</v>
      </c>
      <c r="M39" s="77">
        <f t="shared" si="4"/>
        <v>53.849692812499995</v>
      </c>
      <c r="N39" s="77">
        <f t="shared" si="4"/>
        <v>53.74111853125</v>
      </c>
      <c r="O39" s="77">
        <f t="shared" si="4"/>
        <v>59.749968249999995</v>
      </c>
      <c r="P39" s="77">
        <f t="shared" si="4"/>
        <v>63.358600499999994</v>
      </c>
      <c r="Q39" s="77">
        <f t="shared" si="4"/>
        <v>59.578897218749994</v>
      </c>
      <c r="R39" s="77">
        <f t="shared" si="4"/>
        <v>57.84386303125</v>
      </c>
      <c r="S39" s="77">
        <f t="shared" si="4"/>
        <v>57.44901428125</v>
      </c>
      <c r="T39" s="77">
        <f t="shared" si="4"/>
        <v>55.8038120625</v>
      </c>
      <c r="U39" s="77">
        <f t="shared" si="4"/>
        <v>59.08875928125</v>
      </c>
      <c r="V39" s="77">
        <f t="shared" si="4"/>
        <v>63.79515928125001</v>
      </c>
      <c r="W39" s="77">
        <f t="shared" si="4"/>
        <v>60.94211428125001</v>
      </c>
      <c r="X39" s="77">
        <f t="shared" si="4"/>
        <v>55.778854281250005</v>
      </c>
      <c r="Y39" s="77">
        <f t="shared" si="4"/>
        <v>59.43718328125</v>
      </c>
      <c r="Z39" s="77">
        <f t="shared" si="4"/>
        <v>60.650000000000006</v>
      </c>
      <c r="AA39" s="77">
        <f t="shared" si="4"/>
        <v>58.497</v>
      </c>
      <c r="AB39" s="77">
        <f t="shared" si="4"/>
        <v>60.06999999999999</v>
      </c>
      <c r="AC39" s="77">
        <f t="shared" si="4"/>
        <v>63.44</v>
      </c>
      <c r="AD39" s="77">
        <f t="shared" si="4"/>
        <v>62.059999999999995</v>
      </c>
      <c r="AE39" s="77">
        <f t="shared" si="4"/>
        <v>59.03</v>
      </c>
      <c r="AF39" s="40"/>
    </row>
    <row r="40" spans="1:32" ht="23.25">
      <c r="A40" s="8" t="s">
        <v>17</v>
      </c>
      <c r="B40" s="114">
        <f aca="true" t="shared" si="5" ref="B40:AE40">-SUM(B14+B15+B27+B28+B34+B35)</f>
        <v>0</v>
      </c>
      <c r="C40" s="114">
        <f t="shared" si="5"/>
        <v>0</v>
      </c>
      <c r="D40" s="114">
        <f t="shared" si="5"/>
        <v>0</v>
      </c>
      <c r="E40" s="114">
        <f t="shared" si="5"/>
        <v>0</v>
      </c>
      <c r="F40" s="114">
        <f t="shared" si="5"/>
        <v>0</v>
      </c>
      <c r="G40" s="114">
        <f t="shared" si="5"/>
        <v>0</v>
      </c>
      <c r="H40" s="114">
        <f t="shared" si="5"/>
        <v>0</v>
      </c>
      <c r="I40" s="114">
        <f t="shared" si="5"/>
        <v>0</v>
      </c>
      <c r="J40" s="114">
        <f t="shared" si="5"/>
        <v>0</v>
      </c>
      <c r="K40" s="114">
        <f t="shared" si="5"/>
        <v>0</v>
      </c>
      <c r="L40" s="114">
        <f t="shared" si="5"/>
        <v>0</v>
      </c>
      <c r="M40" s="114">
        <f t="shared" si="5"/>
        <v>0</v>
      </c>
      <c r="N40" s="114">
        <f t="shared" si="5"/>
        <v>0</v>
      </c>
      <c r="O40" s="114">
        <f t="shared" si="5"/>
        <v>0</v>
      </c>
      <c r="P40" s="114">
        <f t="shared" si="5"/>
        <v>0</v>
      </c>
      <c r="Q40" s="114">
        <f t="shared" si="5"/>
        <v>0</v>
      </c>
      <c r="R40" s="114">
        <f t="shared" si="5"/>
        <v>0</v>
      </c>
      <c r="S40" s="114">
        <f t="shared" si="5"/>
        <v>0</v>
      </c>
      <c r="T40" s="114">
        <f t="shared" si="5"/>
        <v>0</v>
      </c>
      <c r="U40" s="114">
        <f t="shared" si="5"/>
        <v>0</v>
      </c>
      <c r="V40" s="114">
        <f t="shared" si="5"/>
        <v>0</v>
      </c>
      <c r="W40" s="114">
        <f t="shared" si="5"/>
        <v>0</v>
      </c>
      <c r="X40" s="114">
        <f t="shared" si="5"/>
        <v>0</v>
      </c>
      <c r="Y40" s="114">
        <f t="shared" si="5"/>
        <v>0</v>
      </c>
      <c r="Z40" s="114">
        <f t="shared" si="5"/>
        <v>0</v>
      </c>
      <c r="AA40" s="114">
        <f t="shared" si="5"/>
        <v>0</v>
      </c>
      <c r="AB40" s="114">
        <f t="shared" si="5"/>
        <v>0</v>
      </c>
      <c r="AC40" s="114">
        <f t="shared" si="5"/>
        <v>0</v>
      </c>
      <c r="AD40" s="114">
        <f t="shared" si="5"/>
        <v>0</v>
      </c>
      <c r="AE40" s="114">
        <f t="shared" si="5"/>
        <v>0</v>
      </c>
      <c r="AF40" s="45"/>
    </row>
    <row r="41" spans="1:32" ht="23.25">
      <c r="A41" s="9" t="s">
        <v>22</v>
      </c>
      <c r="B41" s="77">
        <f aca="true" t="shared" si="6" ref="B41:AE41">B39-B40</f>
        <v>58.15427725000001</v>
      </c>
      <c r="C41" s="77">
        <f t="shared" si="6"/>
        <v>55.1999679375</v>
      </c>
      <c r="D41" s="77">
        <f t="shared" si="6"/>
        <v>55.698427906250004</v>
      </c>
      <c r="E41" s="77">
        <f t="shared" si="6"/>
        <v>54.12675259375</v>
      </c>
      <c r="F41" s="77">
        <f t="shared" si="6"/>
        <v>51.422668656249996</v>
      </c>
      <c r="G41" s="77">
        <f t="shared" si="6"/>
        <v>53.1202724375</v>
      </c>
      <c r="H41" s="77">
        <f t="shared" si="6"/>
        <v>55.2469074375</v>
      </c>
      <c r="I41" s="77">
        <f t="shared" si="6"/>
        <v>58.955752062500004</v>
      </c>
      <c r="J41" s="77">
        <f t="shared" si="6"/>
        <v>58.272645374999996</v>
      </c>
      <c r="K41" s="77">
        <f t="shared" si="6"/>
        <v>59.798159749999996</v>
      </c>
      <c r="L41" s="77">
        <f t="shared" si="6"/>
        <v>60.6063655625</v>
      </c>
      <c r="M41" s="77">
        <f t="shared" si="6"/>
        <v>53.849692812499995</v>
      </c>
      <c r="N41" s="77">
        <f t="shared" si="6"/>
        <v>53.74111853125</v>
      </c>
      <c r="O41" s="77">
        <f t="shared" si="6"/>
        <v>59.749968249999995</v>
      </c>
      <c r="P41" s="77">
        <f t="shared" si="6"/>
        <v>63.358600499999994</v>
      </c>
      <c r="Q41" s="77">
        <f t="shared" si="6"/>
        <v>59.578897218749994</v>
      </c>
      <c r="R41" s="77">
        <f t="shared" si="6"/>
        <v>57.84386303125</v>
      </c>
      <c r="S41" s="77">
        <f t="shared" si="6"/>
        <v>57.44901428125</v>
      </c>
      <c r="T41" s="77">
        <f t="shared" si="6"/>
        <v>55.8038120625</v>
      </c>
      <c r="U41" s="77">
        <f t="shared" si="6"/>
        <v>59.08875928125</v>
      </c>
      <c r="V41" s="77">
        <f t="shared" si="6"/>
        <v>63.79515928125001</v>
      </c>
      <c r="W41" s="77">
        <f t="shared" si="6"/>
        <v>60.94211428125001</v>
      </c>
      <c r="X41" s="77">
        <f t="shared" si="6"/>
        <v>55.778854281250005</v>
      </c>
      <c r="Y41" s="77">
        <f t="shared" si="6"/>
        <v>59.43718328125</v>
      </c>
      <c r="Z41" s="77">
        <f t="shared" si="6"/>
        <v>60.650000000000006</v>
      </c>
      <c r="AA41" s="77">
        <f t="shared" si="6"/>
        <v>58.497</v>
      </c>
      <c r="AB41" s="77">
        <f t="shared" si="6"/>
        <v>60.06999999999999</v>
      </c>
      <c r="AC41" s="77">
        <f t="shared" si="6"/>
        <v>63.44</v>
      </c>
      <c r="AD41" s="77">
        <f t="shared" si="6"/>
        <v>62.059999999999995</v>
      </c>
      <c r="AE41" s="77">
        <f t="shared" si="6"/>
        <v>59.03</v>
      </c>
      <c r="AF41" s="40">
        <f>AVERAGE(B41:AE41)</f>
        <v>58.15887446875001</v>
      </c>
    </row>
    <row r="42" spans="1:32" ht="23.2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4"/>
    </row>
    <row r="43" spans="1:32" ht="23.25">
      <c r="A43" s="8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47"/>
    </row>
    <row r="44" spans="2:32" ht="23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4"/>
    </row>
  </sheetData>
  <sheetProtection/>
  <printOptions/>
  <pageMargins left="0.37" right="0.22" top="0.46" bottom="0.47" header="0.43" footer="0.5"/>
  <pageSetup horizontalDpi="300" verticalDpi="3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3"/>
  <sheetViews>
    <sheetView zoomScale="55" zoomScaleNormal="55" zoomScalePageLayoutView="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8" sqref="B38"/>
    </sheetView>
  </sheetViews>
  <sheetFormatPr defaultColWidth="8.88671875" defaultRowHeight="15"/>
  <cols>
    <col min="1" max="1" width="32.21484375" style="19" customWidth="1"/>
    <col min="2" max="2" width="10.10546875" style="19" bestFit="1" customWidth="1"/>
    <col min="3" max="18" width="9.21484375" style="19" bestFit="1" customWidth="1"/>
    <col min="19" max="32" width="8.88671875" style="19" customWidth="1"/>
    <col min="33" max="33" width="8.88671875" style="44" customWidth="1"/>
    <col min="34" max="16384" width="8.88671875" style="19" customWidth="1"/>
  </cols>
  <sheetData>
    <row r="1" spans="1:33" ht="23.25">
      <c r="A1" s="140" t="s">
        <v>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33" ht="23.25">
      <c r="A2" s="140">
        <v>41091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2"/>
    </row>
    <row r="3" spans="1:33" ht="23.25">
      <c r="A3" s="143" t="s">
        <v>21</v>
      </c>
      <c r="Z3" s="144"/>
      <c r="AA3" s="143"/>
      <c r="AB3" s="144"/>
      <c r="AC3" s="144"/>
      <c r="AD3" s="144"/>
      <c r="AE3" s="144"/>
      <c r="AF3" s="144"/>
      <c r="AG3" s="145"/>
    </row>
    <row r="4" spans="1:36" ht="23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14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31" t="s">
        <v>33</v>
      </c>
    </row>
    <row r="6" spans="1:33" ht="23.25">
      <c r="A6" s="16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14" t="s">
        <v>1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/>
    </row>
    <row r="8" spans="1:33" ht="23.25">
      <c r="A8" s="14" t="s">
        <v>2</v>
      </c>
      <c r="B8" s="45">
        <v>17.624</v>
      </c>
      <c r="C8" s="45">
        <v>19.776</v>
      </c>
      <c r="D8" s="45">
        <v>20.38495</v>
      </c>
      <c r="E8" s="45">
        <v>18.836000000000002</v>
      </c>
      <c r="F8" s="45">
        <v>19.704417</v>
      </c>
      <c r="G8" s="45">
        <v>19.328</v>
      </c>
      <c r="H8" s="45">
        <v>20.4136</v>
      </c>
      <c r="I8" s="45">
        <v>19.9674</v>
      </c>
      <c r="J8" s="45">
        <v>18.007225</v>
      </c>
      <c r="K8" s="45">
        <v>21.249731</v>
      </c>
      <c r="L8" s="45">
        <v>19.795</v>
      </c>
      <c r="M8" s="45">
        <v>20.717998</v>
      </c>
      <c r="N8" s="45">
        <v>20.44769</v>
      </c>
      <c r="O8" s="45">
        <v>18.08475</v>
      </c>
      <c r="P8" s="45">
        <v>16.5046</v>
      </c>
      <c r="Q8" s="45">
        <v>19.231</v>
      </c>
      <c r="R8" s="45">
        <v>19.113</v>
      </c>
      <c r="S8" s="45">
        <v>20.800097</v>
      </c>
      <c r="T8" s="45">
        <v>18.312</v>
      </c>
      <c r="U8" s="45">
        <v>18.900099</v>
      </c>
      <c r="V8" s="45">
        <v>16.36302</v>
      </c>
      <c r="W8" s="45">
        <v>15.405</v>
      </c>
      <c r="X8" s="45">
        <v>18.849</v>
      </c>
      <c r="Y8" s="45">
        <v>19.458000000000002</v>
      </c>
      <c r="Z8" s="45">
        <v>18.762</v>
      </c>
      <c r="AA8" s="45">
        <v>20.321389999999997</v>
      </c>
      <c r="AB8" s="45">
        <v>17.124000000000002</v>
      </c>
      <c r="AC8" s="45">
        <v>18.012</v>
      </c>
      <c r="AD8" s="45">
        <v>15.568999999999999</v>
      </c>
      <c r="AE8" s="45">
        <v>16.894</v>
      </c>
      <c r="AF8" s="45">
        <v>18.0781</v>
      </c>
      <c r="AG8" s="45"/>
    </row>
    <row r="9" spans="1:33" ht="23.25">
      <c r="A9" s="14"/>
      <c r="B9" s="77">
        <f aca="true" t="shared" si="0" ref="B9:AF9">SUM(B7:B8)</f>
        <v>17.624</v>
      </c>
      <c r="C9" s="77">
        <f t="shared" si="0"/>
        <v>19.776</v>
      </c>
      <c r="D9" s="77">
        <f t="shared" si="0"/>
        <v>20.38495</v>
      </c>
      <c r="E9" s="77">
        <f t="shared" si="0"/>
        <v>18.836000000000002</v>
      </c>
      <c r="F9" s="77">
        <f t="shared" si="0"/>
        <v>19.704417</v>
      </c>
      <c r="G9" s="77">
        <f t="shared" si="0"/>
        <v>19.328</v>
      </c>
      <c r="H9" s="77">
        <f t="shared" si="0"/>
        <v>20.4136</v>
      </c>
      <c r="I9" s="77">
        <f t="shared" si="0"/>
        <v>19.9674</v>
      </c>
      <c r="J9" s="77">
        <f t="shared" si="0"/>
        <v>18.007225</v>
      </c>
      <c r="K9" s="77">
        <f t="shared" si="0"/>
        <v>21.249731</v>
      </c>
      <c r="L9" s="77">
        <f t="shared" si="0"/>
        <v>19.795</v>
      </c>
      <c r="M9" s="77">
        <f t="shared" si="0"/>
        <v>20.717998</v>
      </c>
      <c r="N9" s="77">
        <f t="shared" si="0"/>
        <v>20.44769</v>
      </c>
      <c r="O9" s="77">
        <f t="shared" si="0"/>
        <v>18.08475</v>
      </c>
      <c r="P9" s="77">
        <f t="shared" si="0"/>
        <v>16.5046</v>
      </c>
      <c r="Q9" s="77">
        <f t="shared" si="0"/>
        <v>19.231</v>
      </c>
      <c r="R9" s="77">
        <f t="shared" si="0"/>
        <v>19.113</v>
      </c>
      <c r="S9" s="77">
        <f t="shared" si="0"/>
        <v>20.800097</v>
      </c>
      <c r="T9" s="77">
        <f t="shared" si="0"/>
        <v>18.312</v>
      </c>
      <c r="U9" s="77">
        <f t="shared" si="0"/>
        <v>18.900099</v>
      </c>
      <c r="V9" s="77">
        <f t="shared" si="0"/>
        <v>16.36302</v>
      </c>
      <c r="W9" s="77">
        <f t="shared" si="0"/>
        <v>15.405</v>
      </c>
      <c r="X9" s="77">
        <f t="shared" si="0"/>
        <v>18.849</v>
      </c>
      <c r="Y9" s="77">
        <f t="shared" si="0"/>
        <v>19.458000000000002</v>
      </c>
      <c r="Z9" s="77">
        <f t="shared" si="0"/>
        <v>18.762</v>
      </c>
      <c r="AA9" s="77">
        <f t="shared" si="0"/>
        <v>20.321389999999997</v>
      </c>
      <c r="AB9" s="77">
        <f t="shared" si="0"/>
        <v>17.124000000000002</v>
      </c>
      <c r="AC9" s="77">
        <f t="shared" si="0"/>
        <v>18.012</v>
      </c>
      <c r="AD9" s="77">
        <f t="shared" si="0"/>
        <v>15.568999999999999</v>
      </c>
      <c r="AE9" s="77">
        <f t="shared" si="0"/>
        <v>16.894</v>
      </c>
      <c r="AF9" s="77">
        <f t="shared" si="0"/>
        <v>18.0781</v>
      </c>
      <c r="AG9" s="40">
        <f>AVERAGE(B9:AF9)</f>
        <v>18.775260225806445</v>
      </c>
    </row>
    <row r="10" spans="1:33" ht="23.25">
      <c r="A10" s="16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45"/>
    </row>
    <row r="11" spans="1:33" ht="23.25">
      <c r="A11" s="14" t="s">
        <v>19</v>
      </c>
      <c r="B11" s="45">
        <v>16.398</v>
      </c>
      <c r="C11" s="45">
        <v>16.587999999999997</v>
      </c>
      <c r="D11" s="45">
        <v>16.201</v>
      </c>
      <c r="E11" s="45">
        <v>18.343</v>
      </c>
      <c r="F11" s="45">
        <v>17.828000000000003</v>
      </c>
      <c r="G11" s="45">
        <v>18.524</v>
      </c>
      <c r="H11" s="61">
        <v>18.063</v>
      </c>
      <c r="I11" s="61">
        <v>18.369</v>
      </c>
      <c r="J11" s="61">
        <v>18.022</v>
      </c>
      <c r="K11" s="61">
        <v>16.711</v>
      </c>
      <c r="L11" s="45">
        <v>16.184</v>
      </c>
      <c r="M11" s="45">
        <v>17.273</v>
      </c>
      <c r="N11" s="45">
        <v>18.043</v>
      </c>
      <c r="O11" s="45">
        <v>17.717</v>
      </c>
      <c r="P11" s="45">
        <v>16.583</v>
      </c>
      <c r="Q11" s="45">
        <v>16.331</v>
      </c>
      <c r="R11" s="45">
        <v>17.667</v>
      </c>
      <c r="S11" s="45">
        <v>17.086</v>
      </c>
      <c r="T11" s="45">
        <v>17.352</v>
      </c>
      <c r="U11" s="45">
        <v>15.326</v>
      </c>
      <c r="V11" s="45">
        <v>15.441</v>
      </c>
      <c r="W11" s="45">
        <v>14.74</v>
      </c>
      <c r="X11" s="45">
        <v>15.706</v>
      </c>
      <c r="Y11" s="45">
        <v>17.087999999999997</v>
      </c>
      <c r="Z11" s="45">
        <v>16.381999999999998</v>
      </c>
      <c r="AA11" s="45">
        <v>16.976</v>
      </c>
      <c r="AB11" s="45">
        <v>16.395000000000003</v>
      </c>
      <c r="AC11" s="45">
        <v>16.657</v>
      </c>
      <c r="AD11" s="45">
        <v>14.88</v>
      </c>
      <c r="AE11" s="45">
        <v>15.804999999999998</v>
      </c>
      <c r="AF11" s="45">
        <v>15.521</v>
      </c>
      <c r="AG11" s="45"/>
    </row>
    <row r="12" spans="1:33" ht="23.25">
      <c r="A12" s="18" t="s">
        <v>28</v>
      </c>
      <c r="B12" s="45">
        <v>0.963</v>
      </c>
      <c r="C12" s="45">
        <v>0.96</v>
      </c>
      <c r="D12" s="45">
        <v>0.974</v>
      </c>
      <c r="E12" s="45">
        <v>0.92</v>
      </c>
      <c r="F12" s="45">
        <v>0.964</v>
      </c>
      <c r="G12" s="45">
        <v>0.959</v>
      </c>
      <c r="H12" s="61">
        <v>0.954</v>
      </c>
      <c r="I12" s="61">
        <v>0.27</v>
      </c>
      <c r="J12" s="61">
        <v>0</v>
      </c>
      <c r="K12" s="61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-0.007</v>
      </c>
      <c r="V12" s="45">
        <v>-0.449</v>
      </c>
      <c r="W12" s="45">
        <v>-0.447</v>
      </c>
      <c r="X12" s="45">
        <v>-0.393</v>
      </c>
      <c r="Y12" s="45">
        <v>-0.327</v>
      </c>
      <c r="Z12" s="45">
        <v>-0.359</v>
      </c>
      <c r="AA12" s="45">
        <v>-0.395</v>
      </c>
      <c r="AB12" s="45">
        <v>-0.397</v>
      </c>
      <c r="AC12" s="45">
        <v>-0.418</v>
      </c>
      <c r="AD12" s="45">
        <v>-0.459</v>
      </c>
      <c r="AE12" s="45">
        <v>-0.467</v>
      </c>
      <c r="AF12" s="45">
        <v>-0.471</v>
      </c>
      <c r="AG12" s="45"/>
    </row>
    <row r="13" spans="1:33" ht="23.25">
      <c r="A13" s="14" t="s">
        <v>5</v>
      </c>
      <c r="B13" s="45">
        <v>2.9</v>
      </c>
      <c r="C13" s="45">
        <v>2.9</v>
      </c>
      <c r="D13" s="45">
        <v>2.68</v>
      </c>
      <c r="E13" s="45">
        <v>2.87</v>
      </c>
      <c r="F13" s="45">
        <v>2.8</v>
      </c>
      <c r="G13" s="45">
        <v>2.97</v>
      </c>
      <c r="H13" s="61">
        <v>3.12</v>
      </c>
      <c r="I13" s="61">
        <v>3.11</v>
      </c>
      <c r="J13" s="61">
        <v>3.17</v>
      </c>
      <c r="K13" s="61">
        <v>3.186</v>
      </c>
      <c r="L13" s="45">
        <v>3.217</v>
      </c>
      <c r="M13" s="45">
        <v>3.231</v>
      </c>
      <c r="N13" s="45">
        <v>3.223</v>
      </c>
      <c r="O13" s="45">
        <v>1.309</v>
      </c>
      <c r="P13" s="45">
        <v>3.327</v>
      </c>
      <c r="Q13" s="45">
        <v>4.752</v>
      </c>
      <c r="R13" s="45">
        <v>3.227</v>
      </c>
      <c r="S13" s="45">
        <v>3.188</v>
      </c>
      <c r="T13" s="45">
        <v>3.169</v>
      </c>
      <c r="U13" s="45">
        <v>3.177</v>
      </c>
      <c r="V13" s="45">
        <v>3.211</v>
      </c>
      <c r="W13" s="45">
        <v>3.252</v>
      </c>
      <c r="X13" s="45">
        <v>3.145</v>
      </c>
      <c r="Y13" s="45">
        <v>3.258</v>
      </c>
      <c r="Z13" s="45">
        <v>3.239</v>
      </c>
      <c r="AA13" s="45">
        <v>3.346</v>
      </c>
      <c r="AB13" s="45">
        <v>3.355</v>
      </c>
      <c r="AC13" s="45">
        <v>3.36</v>
      </c>
      <c r="AD13" s="45">
        <v>3.359</v>
      </c>
      <c r="AE13" s="45">
        <v>3.436</v>
      </c>
      <c r="AF13" s="45">
        <v>3.349</v>
      </c>
      <c r="AG13" s="45"/>
    </row>
    <row r="14" spans="1:33" ht="23.25">
      <c r="A14" s="14" t="s">
        <v>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23.25">
      <c r="A15" s="14" t="s">
        <v>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23.25">
      <c r="A16" s="14"/>
      <c r="B16" s="77">
        <f aca="true" t="shared" si="1" ref="B16:AF16">SUM(B11:B15)</f>
        <v>20.261</v>
      </c>
      <c r="C16" s="77">
        <f t="shared" si="1"/>
        <v>20.447999999999997</v>
      </c>
      <c r="D16" s="77">
        <f t="shared" si="1"/>
        <v>19.855</v>
      </c>
      <c r="E16" s="77">
        <f t="shared" si="1"/>
        <v>22.133000000000003</v>
      </c>
      <c r="F16" s="77">
        <f t="shared" si="1"/>
        <v>21.592000000000002</v>
      </c>
      <c r="G16" s="77">
        <f t="shared" si="1"/>
        <v>22.453</v>
      </c>
      <c r="H16" s="77">
        <f t="shared" si="1"/>
        <v>22.137</v>
      </c>
      <c r="I16" s="77">
        <f t="shared" si="1"/>
        <v>21.749</v>
      </c>
      <c r="J16" s="77">
        <f t="shared" si="1"/>
        <v>21.192</v>
      </c>
      <c r="K16" s="77">
        <f t="shared" si="1"/>
        <v>19.897</v>
      </c>
      <c r="L16" s="77">
        <f t="shared" si="1"/>
        <v>19.401</v>
      </c>
      <c r="M16" s="77">
        <f t="shared" si="1"/>
        <v>20.503999999999998</v>
      </c>
      <c r="N16" s="77">
        <f t="shared" si="1"/>
        <v>21.266</v>
      </c>
      <c r="O16" s="77">
        <f t="shared" si="1"/>
        <v>19.026</v>
      </c>
      <c r="P16" s="77">
        <f t="shared" si="1"/>
        <v>19.909999999999997</v>
      </c>
      <c r="Q16" s="77">
        <f t="shared" si="1"/>
        <v>21.083</v>
      </c>
      <c r="R16" s="77">
        <f t="shared" si="1"/>
        <v>20.894000000000002</v>
      </c>
      <c r="S16" s="77">
        <f t="shared" si="1"/>
        <v>20.273999999999997</v>
      </c>
      <c r="T16" s="77">
        <f t="shared" si="1"/>
        <v>20.521</v>
      </c>
      <c r="U16" s="77">
        <f t="shared" si="1"/>
        <v>18.496000000000002</v>
      </c>
      <c r="V16" s="77">
        <f t="shared" si="1"/>
        <v>18.203</v>
      </c>
      <c r="W16" s="77">
        <f t="shared" si="1"/>
        <v>17.545</v>
      </c>
      <c r="X16" s="77">
        <f t="shared" si="1"/>
        <v>18.458</v>
      </c>
      <c r="Y16" s="77">
        <f t="shared" si="1"/>
        <v>20.018999999999995</v>
      </c>
      <c r="Z16" s="77">
        <f t="shared" si="1"/>
        <v>19.261999999999997</v>
      </c>
      <c r="AA16" s="77">
        <f t="shared" si="1"/>
        <v>19.927</v>
      </c>
      <c r="AB16" s="77">
        <f t="shared" si="1"/>
        <v>19.353</v>
      </c>
      <c r="AC16" s="77">
        <f t="shared" si="1"/>
        <v>19.599</v>
      </c>
      <c r="AD16" s="77">
        <f t="shared" si="1"/>
        <v>17.78</v>
      </c>
      <c r="AE16" s="77">
        <f t="shared" si="1"/>
        <v>18.773999999999997</v>
      </c>
      <c r="AF16" s="77">
        <f t="shared" si="1"/>
        <v>18.399</v>
      </c>
      <c r="AG16" s="40">
        <f>AVERAGE(C16:AF16)</f>
        <v>20.005</v>
      </c>
    </row>
    <row r="17" spans="1:33" ht="23.25">
      <c r="A17" s="16" t="s">
        <v>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45"/>
    </row>
    <row r="18" spans="1:33" ht="23.25">
      <c r="A18" s="14" t="s">
        <v>9</v>
      </c>
      <c r="B18" s="114">
        <v>20.45</v>
      </c>
      <c r="C18" s="114">
        <v>18.9</v>
      </c>
      <c r="D18" s="114">
        <v>17.06</v>
      </c>
      <c r="E18" s="114">
        <v>17.68</v>
      </c>
      <c r="F18" s="114">
        <v>19.4</v>
      </c>
      <c r="G18" s="114">
        <v>18.91</v>
      </c>
      <c r="H18" s="114">
        <v>23.12</v>
      </c>
      <c r="I18" s="114">
        <v>24.04</v>
      </c>
      <c r="J18" s="114">
        <v>21.9</v>
      </c>
      <c r="K18" s="114">
        <v>24.08</v>
      </c>
      <c r="L18" s="114">
        <v>22.29</v>
      </c>
      <c r="M18" s="114">
        <v>23.21</v>
      </c>
      <c r="N18" s="114">
        <v>19.78</v>
      </c>
      <c r="O18" s="114">
        <v>21.69</v>
      </c>
      <c r="P18" s="114">
        <v>19.41</v>
      </c>
      <c r="Q18" s="114">
        <v>21.82</v>
      </c>
      <c r="R18" s="114">
        <v>22.25</v>
      </c>
      <c r="S18" s="114">
        <v>16.84</v>
      </c>
      <c r="T18" s="114">
        <v>19.43</v>
      </c>
      <c r="U18" s="45">
        <v>18.77</v>
      </c>
      <c r="V18" s="45">
        <v>19.89</v>
      </c>
      <c r="W18" s="45">
        <v>19.19</v>
      </c>
      <c r="X18" s="45">
        <v>18.09</v>
      </c>
      <c r="Y18" s="45">
        <v>22.08</v>
      </c>
      <c r="Z18" s="45">
        <v>18.49</v>
      </c>
      <c r="AA18" s="45">
        <v>19.33</v>
      </c>
      <c r="AB18" s="45">
        <v>23.34</v>
      </c>
      <c r="AC18" s="45">
        <v>19.52</v>
      </c>
      <c r="AD18" s="45">
        <v>19.54</v>
      </c>
      <c r="AE18" s="45">
        <v>20.37</v>
      </c>
      <c r="AF18" s="45">
        <v>13.72</v>
      </c>
      <c r="AG18" s="45"/>
    </row>
    <row r="19" spans="1:33" ht="23.25">
      <c r="A19" s="18" t="s">
        <v>28</v>
      </c>
      <c r="B19" s="114">
        <v>-0.36</v>
      </c>
      <c r="C19" s="114">
        <v>-0.36</v>
      </c>
      <c r="D19" s="114">
        <v>-0.36</v>
      </c>
      <c r="E19" s="114">
        <v>-0.36</v>
      </c>
      <c r="F19" s="114">
        <v>-0.36</v>
      </c>
      <c r="G19" s="114">
        <v>-0.36</v>
      </c>
      <c r="H19" s="114">
        <v>-0.36</v>
      </c>
      <c r="I19" s="114">
        <v>-0.36</v>
      </c>
      <c r="J19" s="114">
        <v>-0.36</v>
      </c>
      <c r="K19" s="114">
        <v>-0.36</v>
      </c>
      <c r="L19" s="114">
        <v>-0.36</v>
      </c>
      <c r="M19" s="114">
        <v>-0.36</v>
      </c>
      <c r="N19" s="114">
        <v>-0.36</v>
      </c>
      <c r="O19" s="114">
        <v>0</v>
      </c>
      <c r="P19" s="114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68">
        <v>0.45</v>
      </c>
      <c r="Z19" s="168">
        <v>0.96</v>
      </c>
      <c r="AA19" s="168">
        <v>1</v>
      </c>
      <c r="AB19" s="168">
        <v>0.99</v>
      </c>
      <c r="AC19" s="168">
        <v>0</v>
      </c>
      <c r="AD19" s="168">
        <v>0.44</v>
      </c>
      <c r="AE19" s="168">
        <v>0.41</v>
      </c>
      <c r="AF19" s="168">
        <v>1</v>
      </c>
      <c r="AG19" s="45"/>
    </row>
    <row r="20" spans="1:33" ht="23.25">
      <c r="A20" s="14" t="s">
        <v>10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23.25">
      <c r="A21" s="14" t="s">
        <v>25</v>
      </c>
      <c r="B21" s="132">
        <v>50</v>
      </c>
      <c r="C21" s="132">
        <v>70</v>
      </c>
      <c r="D21" s="132">
        <v>49</v>
      </c>
      <c r="E21" s="132">
        <v>63</v>
      </c>
      <c r="F21" s="132">
        <v>55</v>
      </c>
      <c r="G21" s="132">
        <v>53</v>
      </c>
      <c r="H21" s="132">
        <v>51</v>
      </c>
      <c r="I21" s="132">
        <v>51</v>
      </c>
      <c r="J21" s="132">
        <v>64</v>
      </c>
      <c r="K21" s="132">
        <v>49</v>
      </c>
      <c r="L21" s="132">
        <v>51</v>
      </c>
      <c r="M21" s="132">
        <v>64</v>
      </c>
      <c r="N21" s="132">
        <v>55</v>
      </c>
      <c r="O21" s="132">
        <v>48</v>
      </c>
      <c r="P21" s="132">
        <v>51</v>
      </c>
      <c r="Q21" s="132">
        <v>51</v>
      </c>
      <c r="R21" s="132">
        <v>54</v>
      </c>
      <c r="S21" s="132">
        <v>47</v>
      </c>
      <c r="T21" s="132">
        <v>50</v>
      </c>
      <c r="U21" s="167">
        <v>38</v>
      </c>
      <c r="V21" s="167">
        <v>55</v>
      </c>
      <c r="W21" s="167">
        <v>61</v>
      </c>
      <c r="X21" s="167">
        <v>52</v>
      </c>
      <c r="Y21" s="167">
        <v>54</v>
      </c>
      <c r="Z21" s="167">
        <v>61</v>
      </c>
      <c r="AA21" s="167">
        <v>50</v>
      </c>
      <c r="AB21" s="167">
        <v>31</v>
      </c>
      <c r="AC21" s="167">
        <v>43</v>
      </c>
      <c r="AD21" s="167">
        <v>48</v>
      </c>
      <c r="AE21" s="167">
        <v>48</v>
      </c>
      <c r="AF21" s="167">
        <v>50</v>
      </c>
      <c r="AG21" s="167"/>
    </row>
    <row r="22" spans="1:33" ht="23.25">
      <c r="A22" s="14" t="s">
        <v>24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>
        <v>189</v>
      </c>
      <c r="N22" s="132">
        <v>121.52</v>
      </c>
      <c r="O22" s="132">
        <v>131.32</v>
      </c>
      <c r="P22" s="132">
        <v>131</v>
      </c>
      <c r="Q22" s="114">
        <v>240</v>
      </c>
      <c r="R22" s="114">
        <v>245</v>
      </c>
      <c r="S22" s="114">
        <v>254</v>
      </c>
      <c r="T22" s="132">
        <v>260</v>
      </c>
      <c r="U22" s="167">
        <v>277</v>
      </c>
      <c r="V22" s="167">
        <v>161</v>
      </c>
      <c r="W22" s="167">
        <v>144</v>
      </c>
      <c r="X22" s="167">
        <v>123</v>
      </c>
      <c r="Y22" s="167">
        <v>102</v>
      </c>
      <c r="Z22" s="167">
        <v>109</v>
      </c>
      <c r="AA22" s="167">
        <v>137</v>
      </c>
      <c r="AB22" s="167">
        <v>193</v>
      </c>
      <c r="AC22" s="167">
        <v>190</v>
      </c>
      <c r="AD22" s="167">
        <v>132</v>
      </c>
      <c r="AE22" s="167">
        <v>333</v>
      </c>
      <c r="AF22" s="167">
        <v>400</v>
      </c>
      <c r="AG22" s="167"/>
    </row>
    <row r="23" spans="1:33" ht="23.25">
      <c r="A23" s="14" t="s">
        <v>26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14"/>
      <c r="R23" s="114"/>
      <c r="S23" s="114"/>
      <c r="T23" s="132">
        <v>200</v>
      </c>
      <c r="U23" s="167">
        <v>108</v>
      </c>
      <c r="V23" s="167">
        <v>190</v>
      </c>
      <c r="W23" s="167">
        <v>190</v>
      </c>
      <c r="X23" s="167">
        <v>67</v>
      </c>
      <c r="Y23" s="167">
        <v>90</v>
      </c>
      <c r="Z23" s="167">
        <v>85</v>
      </c>
      <c r="AA23" s="167">
        <v>110</v>
      </c>
      <c r="AB23" s="167">
        <v>110</v>
      </c>
      <c r="AC23" s="167">
        <v>40</v>
      </c>
      <c r="AD23" s="167">
        <v>110</v>
      </c>
      <c r="AE23" s="167">
        <v>146</v>
      </c>
      <c r="AF23" s="167">
        <v>220</v>
      </c>
      <c r="AG23" s="167"/>
    </row>
    <row r="24" spans="1:33" ht="23.25">
      <c r="A24" s="14" t="s">
        <v>27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32">
        <v>55</v>
      </c>
      <c r="U24" s="167">
        <v>43</v>
      </c>
      <c r="V24" s="167">
        <v>62</v>
      </c>
      <c r="W24" s="167">
        <v>50</v>
      </c>
      <c r="X24" s="167">
        <v>50</v>
      </c>
      <c r="Y24" s="167">
        <v>60</v>
      </c>
      <c r="Z24" s="167">
        <v>60</v>
      </c>
      <c r="AA24" s="167">
        <v>55</v>
      </c>
      <c r="AB24" s="167">
        <v>45</v>
      </c>
      <c r="AC24" s="167">
        <v>32</v>
      </c>
      <c r="AD24" s="167">
        <v>49</v>
      </c>
      <c r="AE24" s="167">
        <v>64</v>
      </c>
      <c r="AF24" s="167">
        <v>160</v>
      </c>
      <c r="AG24" s="45"/>
    </row>
    <row r="25" spans="1:33" ht="23.25">
      <c r="A25" s="14" t="s">
        <v>18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23.25">
      <c r="A26" s="14" t="s">
        <v>5</v>
      </c>
      <c r="B26" s="114">
        <v>0.3</v>
      </c>
      <c r="C26" s="114">
        <v>0.3</v>
      </c>
      <c r="D26" s="114">
        <v>0.3</v>
      </c>
      <c r="E26" s="114">
        <v>0.3</v>
      </c>
      <c r="F26" s="114">
        <v>0.3</v>
      </c>
      <c r="G26" s="114">
        <v>0.3</v>
      </c>
      <c r="H26" s="114">
        <v>0.3</v>
      </c>
      <c r="I26" s="114">
        <v>0.3</v>
      </c>
      <c r="J26" s="114">
        <v>0.3</v>
      </c>
      <c r="K26" s="114">
        <v>0.3</v>
      </c>
      <c r="L26" s="114">
        <v>0.3</v>
      </c>
      <c r="M26" s="114">
        <v>0.3</v>
      </c>
      <c r="N26" s="114">
        <v>0.3</v>
      </c>
      <c r="O26" s="114">
        <v>0.3</v>
      </c>
      <c r="P26" s="114">
        <v>0.3</v>
      </c>
      <c r="Q26" s="114">
        <v>0.3</v>
      </c>
      <c r="R26" s="114">
        <v>0.3</v>
      </c>
      <c r="S26" s="114">
        <v>0.3</v>
      </c>
      <c r="T26" s="114">
        <v>0.3</v>
      </c>
      <c r="U26" s="114">
        <v>0.3</v>
      </c>
      <c r="V26" s="114">
        <v>0.3</v>
      </c>
      <c r="W26" s="114">
        <v>0.3</v>
      </c>
      <c r="X26" s="114">
        <v>0.3</v>
      </c>
      <c r="Y26" s="114">
        <v>0.3</v>
      </c>
      <c r="Z26" s="114">
        <v>0.3</v>
      </c>
      <c r="AA26" s="114">
        <v>0.3</v>
      </c>
      <c r="AB26" s="114">
        <v>0.3</v>
      </c>
      <c r="AC26" s="114">
        <v>0.3</v>
      </c>
      <c r="AD26" s="114">
        <v>0.3</v>
      </c>
      <c r="AE26" s="114">
        <v>0.3</v>
      </c>
      <c r="AF26" s="114">
        <v>0.3</v>
      </c>
      <c r="AG26" s="45"/>
    </row>
    <row r="27" spans="1:33" ht="23.25">
      <c r="A27" s="14" t="s">
        <v>11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23.25">
      <c r="A28" s="14" t="s">
        <v>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23.25">
      <c r="A29" s="14"/>
      <c r="B29" s="77">
        <f>SUM(B18+B19+B20+B25+B26+B27+B28)</f>
        <v>20.39</v>
      </c>
      <c r="C29" s="77">
        <f aca="true" t="shared" si="2" ref="C29:AF29">SUM(C18+C19+C20+C25+C26+C27+C28)</f>
        <v>18.84</v>
      </c>
      <c r="D29" s="77">
        <f t="shared" si="2"/>
        <v>17</v>
      </c>
      <c r="E29" s="77">
        <f t="shared" si="2"/>
        <v>17.62</v>
      </c>
      <c r="F29" s="77">
        <f t="shared" si="2"/>
        <v>19.34</v>
      </c>
      <c r="G29" s="77">
        <f t="shared" si="2"/>
        <v>18.85</v>
      </c>
      <c r="H29" s="77">
        <f t="shared" si="2"/>
        <v>23.060000000000002</v>
      </c>
      <c r="I29" s="77">
        <f t="shared" si="2"/>
        <v>23.98</v>
      </c>
      <c r="J29" s="77">
        <f t="shared" si="2"/>
        <v>21.84</v>
      </c>
      <c r="K29" s="77">
        <f t="shared" si="2"/>
        <v>24.02</v>
      </c>
      <c r="L29" s="77">
        <f t="shared" si="2"/>
        <v>22.23</v>
      </c>
      <c r="M29" s="77">
        <f t="shared" si="2"/>
        <v>23.150000000000002</v>
      </c>
      <c r="N29" s="77">
        <f t="shared" si="2"/>
        <v>19.720000000000002</v>
      </c>
      <c r="O29" s="77">
        <f t="shared" si="2"/>
        <v>21.990000000000002</v>
      </c>
      <c r="P29" s="77">
        <f t="shared" si="2"/>
        <v>19.71</v>
      </c>
      <c r="Q29" s="77">
        <f t="shared" si="2"/>
        <v>22.12</v>
      </c>
      <c r="R29" s="77">
        <f t="shared" si="2"/>
        <v>22.55</v>
      </c>
      <c r="S29" s="77">
        <f t="shared" si="2"/>
        <v>17.14</v>
      </c>
      <c r="T29" s="77">
        <f t="shared" si="2"/>
        <v>19.73</v>
      </c>
      <c r="U29" s="77">
        <f t="shared" si="2"/>
        <v>19.07</v>
      </c>
      <c r="V29" s="77">
        <f t="shared" si="2"/>
        <v>20.19</v>
      </c>
      <c r="W29" s="77">
        <f t="shared" si="2"/>
        <v>19.490000000000002</v>
      </c>
      <c r="X29" s="77">
        <f t="shared" si="2"/>
        <v>18.39</v>
      </c>
      <c r="Y29" s="77">
        <f t="shared" si="2"/>
        <v>22.83</v>
      </c>
      <c r="Z29" s="77">
        <f t="shared" si="2"/>
        <v>19.75</v>
      </c>
      <c r="AA29" s="77">
        <f t="shared" si="2"/>
        <v>20.63</v>
      </c>
      <c r="AB29" s="77">
        <f t="shared" si="2"/>
        <v>24.63</v>
      </c>
      <c r="AC29" s="77">
        <f t="shared" si="2"/>
        <v>19.82</v>
      </c>
      <c r="AD29" s="77">
        <f t="shared" si="2"/>
        <v>20.28</v>
      </c>
      <c r="AE29" s="77">
        <f t="shared" si="2"/>
        <v>21.080000000000002</v>
      </c>
      <c r="AF29" s="77">
        <f t="shared" si="2"/>
        <v>15.020000000000001</v>
      </c>
      <c r="AG29" s="40">
        <f>AVERAGE(B29:AF29)</f>
        <v>20.466451612903228</v>
      </c>
    </row>
    <row r="30" spans="1:33" ht="23.25">
      <c r="A30" s="16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45"/>
    </row>
    <row r="31" spans="1:33" ht="23.25">
      <c r="A31" s="14" t="s">
        <v>13</v>
      </c>
      <c r="B31" s="45">
        <v>2.2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2.3</v>
      </c>
      <c r="R31" s="164">
        <v>2.4</v>
      </c>
      <c r="S31" s="164">
        <v>0</v>
      </c>
      <c r="T31" s="164">
        <v>0</v>
      </c>
      <c r="U31" s="164">
        <v>1.156</v>
      </c>
      <c r="V31" s="164">
        <v>1.3</v>
      </c>
      <c r="W31" s="164">
        <v>1.1</v>
      </c>
      <c r="X31" s="164">
        <v>1.8</v>
      </c>
      <c r="Y31" s="164">
        <v>2.7</v>
      </c>
      <c r="Z31" s="164">
        <v>2.5</v>
      </c>
      <c r="AA31" s="164">
        <v>0</v>
      </c>
      <c r="AB31" s="164">
        <v>0</v>
      </c>
      <c r="AC31" s="164">
        <v>2.6</v>
      </c>
      <c r="AD31" s="164">
        <v>0</v>
      </c>
      <c r="AE31" s="164">
        <v>0</v>
      </c>
      <c r="AF31" s="164">
        <v>3</v>
      </c>
      <c r="AG31" s="45"/>
    </row>
    <row r="32" spans="1:33" ht="23.25">
      <c r="A32" s="14" t="s">
        <v>31</v>
      </c>
      <c r="B32" s="45">
        <v>0</v>
      </c>
      <c r="C32" s="45">
        <v>2.8</v>
      </c>
      <c r="D32" s="45">
        <v>2.4</v>
      </c>
      <c r="E32" s="45">
        <v>1.8</v>
      </c>
      <c r="F32" s="45">
        <v>2.9</v>
      </c>
      <c r="G32" s="45">
        <v>3</v>
      </c>
      <c r="H32" s="45">
        <v>2.8</v>
      </c>
      <c r="I32" s="45">
        <v>2.4</v>
      </c>
      <c r="J32" s="45">
        <v>2.7</v>
      </c>
      <c r="K32" s="45">
        <v>3.4</v>
      </c>
      <c r="L32" s="164">
        <v>2.2</v>
      </c>
      <c r="M32" s="164">
        <v>2.8</v>
      </c>
      <c r="N32" s="164">
        <v>2.8</v>
      </c>
      <c r="O32" s="164">
        <v>2.8</v>
      </c>
      <c r="P32" s="164">
        <v>2.4</v>
      </c>
      <c r="Q32" s="164">
        <v>0</v>
      </c>
      <c r="R32" s="164">
        <v>0</v>
      </c>
      <c r="S32" s="164">
        <v>3</v>
      </c>
      <c r="T32" s="164">
        <v>3.1</v>
      </c>
      <c r="U32" s="164">
        <v>1</v>
      </c>
      <c r="V32" s="164">
        <v>0</v>
      </c>
      <c r="W32" s="164">
        <v>1</v>
      </c>
      <c r="X32" s="164">
        <v>0.4</v>
      </c>
      <c r="Y32" s="164">
        <v>0</v>
      </c>
      <c r="Z32" s="164">
        <v>0</v>
      </c>
      <c r="AA32" s="164">
        <v>2.5</v>
      </c>
      <c r="AB32" s="164">
        <v>2.4</v>
      </c>
      <c r="AC32" s="164">
        <v>0</v>
      </c>
      <c r="AD32" s="164">
        <v>1.6</v>
      </c>
      <c r="AE32" s="164">
        <v>2.4</v>
      </c>
      <c r="AF32" s="164">
        <v>0</v>
      </c>
      <c r="AG32" s="45">
        <f>SUM(B32:AF32)</f>
        <v>54.599999999999994</v>
      </c>
    </row>
    <row r="33" spans="1:33" ht="23.25">
      <c r="A33" s="14" t="s">
        <v>4</v>
      </c>
      <c r="B33" s="45">
        <v>1.6</v>
      </c>
      <c r="C33" s="45">
        <v>1.4</v>
      </c>
      <c r="D33" s="45">
        <v>1.5</v>
      </c>
      <c r="E33" s="45">
        <v>1.6</v>
      </c>
      <c r="F33" s="45">
        <v>1.6</v>
      </c>
      <c r="G33" s="45">
        <v>1.6</v>
      </c>
      <c r="H33" s="45">
        <v>1.6</v>
      </c>
      <c r="I33" s="45">
        <v>1.6</v>
      </c>
      <c r="J33" s="45">
        <v>1.6</v>
      </c>
      <c r="K33" s="164">
        <v>1.6</v>
      </c>
      <c r="L33" s="164">
        <v>1.6</v>
      </c>
      <c r="M33" s="164">
        <v>1.6</v>
      </c>
      <c r="N33" s="164">
        <v>1.6</v>
      </c>
      <c r="O33" s="164">
        <v>1.6</v>
      </c>
      <c r="P33" s="164">
        <v>1.6</v>
      </c>
      <c r="Q33" s="164">
        <v>1.6</v>
      </c>
      <c r="R33" s="164">
        <v>1.5</v>
      </c>
      <c r="S33" s="164">
        <v>1.5</v>
      </c>
      <c r="T33" s="164">
        <v>1.5</v>
      </c>
      <c r="U33" s="164">
        <v>1.5</v>
      </c>
      <c r="V33" s="164">
        <v>1.5</v>
      </c>
      <c r="W33" s="164">
        <v>1.5</v>
      </c>
      <c r="X33" s="164">
        <v>1.5</v>
      </c>
      <c r="Y33" s="164">
        <v>1.6</v>
      </c>
      <c r="Z33" s="164">
        <v>1.5</v>
      </c>
      <c r="AA33" s="164">
        <v>1.5</v>
      </c>
      <c r="AB33" s="164">
        <v>1.5</v>
      </c>
      <c r="AC33" s="164">
        <v>1.6</v>
      </c>
      <c r="AD33" s="164">
        <v>1.6</v>
      </c>
      <c r="AE33" s="164">
        <v>1.6</v>
      </c>
      <c r="AF33" s="164">
        <v>1.6</v>
      </c>
      <c r="AG33" s="45"/>
    </row>
    <row r="34" spans="1:33" ht="23.25">
      <c r="A34" s="14" t="s">
        <v>14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>
        <v>0</v>
      </c>
      <c r="AE34" s="164">
        <v>0</v>
      </c>
      <c r="AF34" s="164">
        <v>0</v>
      </c>
      <c r="AG34" s="45"/>
    </row>
    <row r="35" spans="1:33" ht="23.25">
      <c r="A35" s="14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4">
        <v>0</v>
      </c>
      <c r="V35" s="164">
        <v>0</v>
      </c>
      <c r="W35" s="164">
        <v>0</v>
      </c>
      <c r="X35" s="164">
        <v>0</v>
      </c>
      <c r="Y35" s="164">
        <v>0</v>
      </c>
      <c r="Z35" s="164">
        <v>0</v>
      </c>
      <c r="AA35" s="164">
        <v>0</v>
      </c>
      <c r="AB35" s="164">
        <v>0</v>
      </c>
      <c r="AC35" s="164">
        <v>0</v>
      </c>
      <c r="AD35" s="164">
        <v>0</v>
      </c>
      <c r="AE35" s="164">
        <v>0</v>
      </c>
      <c r="AF35" s="164">
        <v>0</v>
      </c>
      <c r="AG35" s="45"/>
    </row>
    <row r="36" spans="1:33" ht="23.25">
      <c r="A36" s="16"/>
      <c r="B36" s="77">
        <f aca="true" t="shared" si="3" ref="B36:AF36">SUM(B31:B35)</f>
        <v>3.8000000000000003</v>
      </c>
      <c r="C36" s="77">
        <f t="shared" si="3"/>
        <v>4.199999999999999</v>
      </c>
      <c r="D36" s="77">
        <f t="shared" si="3"/>
        <v>3.9</v>
      </c>
      <c r="E36" s="77">
        <f t="shared" si="3"/>
        <v>3.4000000000000004</v>
      </c>
      <c r="F36" s="77">
        <f t="shared" si="3"/>
        <v>4.5</v>
      </c>
      <c r="G36" s="77">
        <f t="shared" si="3"/>
        <v>4.6</v>
      </c>
      <c r="H36" s="77">
        <f t="shared" si="3"/>
        <v>4.4</v>
      </c>
      <c r="I36" s="77">
        <f t="shared" si="3"/>
        <v>4</v>
      </c>
      <c r="J36" s="77">
        <f t="shared" si="3"/>
        <v>4.300000000000001</v>
      </c>
      <c r="K36" s="77">
        <f t="shared" si="3"/>
        <v>5</v>
      </c>
      <c r="L36" s="77">
        <f t="shared" si="3"/>
        <v>3.8000000000000003</v>
      </c>
      <c r="M36" s="77">
        <f t="shared" si="3"/>
        <v>4.4</v>
      </c>
      <c r="N36" s="77">
        <f t="shared" si="3"/>
        <v>4.4</v>
      </c>
      <c r="O36" s="77">
        <f t="shared" si="3"/>
        <v>4.4</v>
      </c>
      <c r="P36" s="77">
        <f t="shared" si="3"/>
        <v>4</v>
      </c>
      <c r="Q36" s="77">
        <f t="shared" si="3"/>
        <v>3.9</v>
      </c>
      <c r="R36" s="77">
        <f t="shared" si="3"/>
        <v>3.9</v>
      </c>
      <c r="S36" s="77">
        <f t="shared" si="3"/>
        <v>4.5</v>
      </c>
      <c r="T36" s="77">
        <f t="shared" si="3"/>
        <v>4.6</v>
      </c>
      <c r="U36" s="77">
        <f t="shared" si="3"/>
        <v>3.6559999999999997</v>
      </c>
      <c r="V36" s="77">
        <f t="shared" si="3"/>
        <v>2.8</v>
      </c>
      <c r="W36" s="77">
        <f t="shared" si="3"/>
        <v>3.6</v>
      </c>
      <c r="X36" s="77">
        <f t="shared" si="3"/>
        <v>3.7</v>
      </c>
      <c r="Y36" s="77">
        <f t="shared" si="3"/>
        <v>4.300000000000001</v>
      </c>
      <c r="Z36" s="77">
        <f t="shared" si="3"/>
        <v>4</v>
      </c>
      <c r="AA36" s="77">
        <f t="shared" si="3"/>
        <v>4</v>
      </c>
      <c r="AB36" s="77">
        <f t="shared" si="3"/>
        <v>3.9</v>
      </c>
      <c r="AC36" s="77">
        <f t="shared" si="3"/>
        <v>4.2</v>
      </c>
      <c r="AD36" s="77">
        <f t="shared" si="3"/>
        <v>3.2</v>
      </c>
      <c r="AE36" s="77">
        <f t="shared" si="3"/>
        <v>4</v>
      </c>
      <c r="AF36" s="77">
        <f t="shared" si="3"/>
        <v>4.6</v>
      </c>
      <c r="AG36" s="40">
        <f>AVERAGE(C36:AF36)</f>
        <v>4.071866666666667</v>
      </c>
    </row>
    <row r="37" spans="1:33" ht="23.25">
      <c r="A37" s="16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40" t="s">
        <v>29</v>
      </c>
    </row>
    <row r="38" spans="1:33" ht="23.25">
      <c r="A38" s="14" t="s">
        <v>4</v>
      </c>
      <c r="B38" s="114">
        <v>0.39950378125</v>
      </c>
      <c r="C38" s="114">
        <v>0.6358383125</v>
      </c>
      <c r="D38" s="114">
        <v>0.602785625</v>
      </c>
      <c r="E38" s="114">
        <v>0.3300794375</v>
      </c>
      <c r="F38" s="114">
        <v>0.6213393125</v>
      </c>
      <c r="G38" s="114">
        <v>0.40669565625</v>
      </c>
      <c r="H38" s="114">
        <v>0.4494214375</v>
      </c>
      <c r="I38" s="114">
        <v>0.48563915625</v>
      </c>
      <c r="J38" s="114">
        <v>0.42244190625</v>
      </c>
      <c r="K38" s="114">
        <v>0.566721125</v>
      </c>
      <c r="L38" s="114">
        <v>0.6619515625</v>
      </c>
      <c r="M38" s="114">
        <v>0.51755815625</v>
      </c>
      <c r="N38" s="114">
        <v>0.55402075</v>
      </c>
      <c r="O38" s="114">
        <v>0.43870996875</v>
      </c>
      <c r="P38" s="114">
        <v>0.3852468125</v>
      </c>
      <c r="Q38" s="114">
        <v>0.5473816875</v>
      </c>
      <c r="R38" s="114">
        <v>0.688044875</v>
      </c>
      <c r="S38" s="114">
        <v>0.52235171875</v>
      </c>
      <c r="T38" s="114">
        <v>0.53350275</v>
      </c>
      <c r="U38" s="114">
        <v>0.516044875</v>
      </c>
      <c r="V38" s="114">
        <v>0.46153825</v>
      </c>
      <c r="W38" s="114">
        <v>0.40368896875</v>
      </c>
      <c r="X38" s="114">
        <v>0.6868108125</v>
      </c>
      <c r="Y38" s="114">
        <v>0.51097165625</v>
      </c>
      <c r="Z38" s="114">
        <v>0.535404</v>
      </c>
      <c r="AA38" s="114">
        <v>0.572510625</v>
      </c>
      <c r="AB38" s="114">
        <v>0.54367475</v>
      </c>
      <c r="AC38" s="114">
        <v>0.51099525</v>
      </c>
      <c r="AD38" s="114">
        <v>0.43617759375</v>
      </c>
      <c r="AE38" s="114">
        <v>0.50563490625</v>
      </c>
      <c r="AF38" s="114">
        <v>0.49255921875</v>
      </c>
      <c r="AG38" s="40">
        <f>AVERAGE(C38:AF38)</f>
        <v>0.5181913718749999</v>
      </c>
    </row>
    <row r="39" spans="1:33" ht="23.25">
      <c r="A39" s="14" t="s">
        <v>16</v>
      </c>
      <c r="B39" s="77">
        <f aca="true" t="shared" si="4" ref="B39:AF39">SUM(B38,B36,B29,B16,B9)</f>
        <v>62.47450378124999</v>
      </c>
      <c r="C39" s="77">
        <f t="shared" si="4"/>
        <v>63.899838312499995</v>
      </c>
      <c r="D39" s="77">
        <f t="shared" si="4"/>
        <v>61.74273562500001</v>
      </c>
      <c r="E39" s="77">
        <f t="shared" si="4"/>
        <v>62.31907943750001</v>
      </c>
      <c r="F39" s="77">
        <f t="shared" si="4"/>
        <v>65.75775631249999</v>
      </c>
      <c r="G39" s="77">
        <f t="shared" si="4"/>
        <v>65.63769565625</v>
      </c>
      <c r="H39" s="77">
        <f t="shared" si="4"/>
        <v>70.4600214375</v>
      </c>
      <c r="I39" s="77">
        <f t="shared" si="4"/>
        <v>70.18203915625</v>
      </c>
      <c r="J39" s="77">
        <f t="shared" si="4"/>
        <v>65.76166690625</v>
      </c>
      <c r="K39" s="77">
        <f t="shared" si="4"/>
        <v>70.733452125</v>
      </c>
      <c r="L39" s="77">
        <f t="shared" si="4"/>
        <v>65.8879515625</v>
      </c>
      <c r="M39" s="77">
        <f t="shared" si="4"/>
        <v>69.28955615625</v>
      </c>
      <c r="N39" s="77">
        <f t="shared" si="4"/>
        <v>66.38771075</v>
      </c>
      <c r="O39" s="77">
        <f t="shared" si="4"/>
        <v>63.93945996875</v>
      </c>
      <c r="P39" s="77">
        <f t="shared" si="4"/>
        <v>60.5098468125</v>
      </c>
      <c r="Q39" s="77">
        <f t="shared" si="4"/>
        <v>66.88138168750001</v>
      </c>
      <c r="R39" s="77">
        <f t="shared" si="4"/>
        <v>67.145044875</v>
      </c>
      <c r="S39" s="77">
        <f t="shared" si="4"/>
        <v>63.236448718750005</v>
      </c>
      <c r="T39" s="77">
        <f t="shared" si="4"/>
        <v>63.69650275000001</v>
      </c>
      <c r="U39" s="77">
        <f t="shared" si="4"/>
        <v>60.638143875</v>
      </c>
      <c r="V39" s="77">
        <f t="shared" si="4"/>
        <v>58.01755825</v>
      </c>
      <c r="W39" s="77">
        <f t="shared" si="4"/>
        <v>56.44368896875</v>
      </c>
      <c r="X39" s="77">
        <f t="shared" si="4"/>
        <v>60.083810812500005</v>
      </c>
      <c r="Y39" s="77">
        <f t="shared" si="4"/>
        <v>67.11797165624999</v>
      </c>
      <c r="Z39" s="77">
        <f t="shared" si="4"/>
        <v>62.309404</v>
      </c>
      <c r="AA39" s="77">
        <f t="shared" si="4"/>
        <v>65.45090062499999</v>
      </c>
      <c r="AB39" s="77">
        <f t="shared" si="4"/>
        <v>65.55067475000001</v>
      </c>
      <c r="AC39" s="77">
        <f t="shared" si="4"/>
        <v>62.14199525</v>
      </c>
      <c r="AD39" s="77">
        <f t="shared" si="4"/>
        <v>57.265177593749996</v>
      </c>
      <c r="AE39" s="77">
        <f t="shared" si="4"/>
        <v>61.25363490624999</v>
      </c>
      <c r="AF39" s="77">
        <f t="shared" si="4"/>
        <v>56.58965921875</v>
      </c>
      <c r="AG39" s="40"/>
    </row>
    <row r="40" spans="1:33" ht="23.25">
      <c r="A40" s="14" t="s">
        <v>17</v>
      </c>
      <c r="B40" s="114">
        <f aca="true" t="shared" si="5" ref="B40:AF40">-SUM(B14+B15+B27+B28+B34+B35)</f>
        <v>0</v>
      </c>
      <c r="C40" s="114">
        <f t="shared" si="5"/>
        <v>0</v>
      </c>
      <c r="D40" s="114">
        <f t="shared" si="5"/>
        <v>0</v>
      </c>
      <c r="E40" s="114">
        <f t="shared" si="5"/>
        <v>0</v>
      </c>
      <c r="F40" s="114">
        <f t="shared" si="5"/>
        <v>0</v>
      </c>
      <c r="G40" s="114">
        <f t="shared" si="5"/>
        <v>0</v>
      </c>
      <c r="H40" s="114">
        <f t="shared" si="5"/>
        <v>0</v>
      </c>
      <c r="I40" s="114">
        <f t="shared" si="5"/>
        <v>0</v>
      </c>
      <c r="J40" s="114">
        <f t="shared" si="5"/>
        <v>0</v>
      </c>
      <c r="K40" s="114">
        <f t="shared" si="5"/>
        <v>0</v>
      </c>
      <c r="L40" s="114">
        <f t="shared" si="5"/>
        <v>0</v>
      </c>
      <c r="M40" s="114">
        <f t="shared" si="5"/>
        <v>0</v>
      </c>
      <c r="N40" s="114">
        <f t="shared" si="5"/>
        <v>0</v>
      </c>
      <c r="O40" s="114">
        <f t="shared" si="5"/>
        <v>0</v>
      </c>
      <c r="P40" s="114">
        <f t="shared" si="5"/>
        <v>0</v>
      </c>
      <c r="Q40" s="114">
        <f t="shared" si="5"/>
        <v>0</v>
      </c>
      <c r="R40" s="114">
        <f t="shared" si="5"/>
        <v>0</v>
      </c>
      <c r="S40" s="114">
        <f t="shared" si="5"/>
        <v>0</v>
      </c>
      <c r="T40" s="114">
        <f t="shared" si="5"/>
        <v>0</v>
      </c>
      <c r="U40" s="114">
        <f t="shared" si="5"/>
        <v>0</v>
      </c>
      <c r="V40" s="114">
        <f t="shared" si="5"/>
        <v>0</v>
      </c>
      <c r="W40" s="114">
        <f t="shared" si="5"/>
        <v>0</v>
      </c>
      <c r="X40" s="114">
        <f t="shared" si="5"/>
        <v>0</v>
      </c>
      <c r="Y40" s="114">
        <f t="shared" si="5"/>
        <v>0</v>
      </c>
      <c r="Z40" s="114">
        <f t="shared" si="5"/>
        <v>0</v>
      </c>
      <c r="AA40" s="114">
        <f t="shared" si="5"/>
        <v>0</v>
      </c>
      <c r="AB40" s="114">
        <f t="shared" si="5"/>
        <v>0</v>
      </c>
      <c r="AC40" s="114">
        <f t="shared" si="5"/>
        <v>0</v>
      </c>
      <c r="AD40" s="114">
        <f t="shared" si="5"/>
        <v>0</v>
      </c>
      <c r="AE40" s="114">
        <f t="shared" si="5"/>
        <v>0</v>
      </c>
      <c r="AF40" s="114">
        <f t="shared" si="5"/>
        <v>0</v>
      </c>
      <c r="AG40" s="45"/>
    </row>
    <row r="41" spans="1:33" ht="23.25">
      <c r="A41" s="16" t="s">
        <v>22</v>
      </c>
      <c r="B41" s="77">
        <f aca="true" t="shared" si="6" ref="B41:AF41">B39-B40</f>
        <v>62.47450378124999</v>
      </c>
      <c r="C41" s="77">
        <f t="shared" si="6"/>
        <v>63.899838312499995</v>
      </c>
      <c r="D41" s="77">
        <f t="shared" si="6"/>
        <v>61.74273562500001</v>
      </c>
      <c r="E41" s="77">
        <f t="shared" si="6"/>
        <v>62.31907943750001</v>
      </c>
      <c r="F41" s="77">
        <f t="shared" si="6"/>
        <v>65.75775631249999</v>
      </c>
      <c r="G41" s="77">
        <f t="shared" si="6"/>
        <v>65.63769565625</v>
      </c>
      <c r="H41" s="77">
        <f t="shared" si="6"/>
        <v>70.4600214375</v>
      </c>
      <c r="I41" s="77">
        <f t="shared" si="6"/>
        <v>70.18203915625</v>
      </c>
      <c r="J41" s="77">
        <f t="shared" si="6"/>
        <v>65.76166690625</v>
      </c>
      <c r="K41" s="77">
        <f t="shared" si="6"/>
        <v>70.733452125</v>
      </c>
      <c r="L41" s="77">
        <f t="shared" si="6"/>
        <v>65.8879515625</v>
      </c>
      <c r="M41" s="77">
        <f t="shared" si="6"/>
        <v>69.28955615625</v>
      </c>
      <c r="N41" s="77">
        <f t="shared" si="6"/>
        <v>66.38771075</v>
      </c>
      <c r="O41" s="77">
        <f t="shared" si="6"/>
        <v>63.93945996875</v>
      </c>
      <c r="P41" s="77">
        <f t="shared" si="6"/>
        <v>60.5098468125</v>
      </c>
      <c r="Q41" s="77">
        <f t="shared" si="6"/>
        <v>66.88138168750001</v>
      </c>
      <c r="R41" s="77">
        <f t="shared" si="6"/>
        <v>67.145044875</v>
      </c>
      <c r="S41" s="77">
        <f t="shared" si="6"/>
        <v>63.236448718750005</v>
      </c>
      <c r="T41" s="77">
        <f t="shared" si="6"/>
        <v>63.69650275000001</v>
      </c>
      <c r="U41" s="77">
        <f t="shared" si="6"/>
        <v>60.638143875</v>
      </c>
      <c r="V41" s="77">
        <f t="shared" si="6"/>
        <v>58.01755825</v>
      </c>
      <c r="W41" s="77">
        <f t="shared" si="6"/>
        <v>56.44368896875</v>
      </c>
      <c r="X41" s="77">
        <f t="shared" si="6"/>
        <v>60.083810812500005</v>
      </c>
      <c r="Y41" s="77">
        <f t="shared" si="6"/>
        <v>67.11797165624999</v>
      </c>
      <c r="Z41" s="77">
        <f t="shared" si="6"/>
        <v>62.309404</v>
      </c>
      <c r="AA41" s="77">
        <f t="shared" si="6"/>
        <v>65.45090062499999</v>
      </c>
      <c r="AB41" s="77">
        <f t="shared" si="6"/>
        <v>65.55067475000001</v>
      </c>
      <c r="AC41" s="77">
        <f t="shared" si="6"/>
        <v>62.14199525</v>
      </c>
      <c r="AD41" s="77">
        <f t="shared" si="6"/>
        <v>57.265177593749996</v>
      </c>
      <c r="AE41" s="77">
        <f t="shared" si="6"/>
        <v>61.25363490624999</v>
      </c>
      <c r="AF41" s="77">
        <f t="shared" si="6"/>
        <v>56.58965921875</v>
      </c>
      <c r="AG41" s="40">
        <f>AVERAGE(B41:AF41)</f>
        <v>63.83242941733871</v>
      </c>
    </row>
    <row r="42" spans="1:16" ht="23.25">
      <c r="A42" s="16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</row>
    <row r="43" spans="1:33" ht="23.25">
      <c r="A43" s="14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47"/>
    </row>
  </sheetData>
  <sheetProtection/>
  <printOptions/>
  <pageMargins left="0.35" right="0.21" top="0.51" bottom="0.51" header="0.5" footer="0.5"/>
  <pageSetup horizontalDpi="300" verticalDpi="3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3"/>
  <sheetViews>
    <sheetView zoomScale="55" zoomScaleNormal="55" zoomScalePageLayoutView="0" workbookViewId="0" topLeftCell="A1">
      <pane xSplit="1" ySplit="5" topLeftCell="R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G9" sqref="AG9"/>
    </sheetView>
  </sheetViews>
  <sheetFormatPr defaultColWidth="8.88671875" defaultRowHeight="15"/>
  <cols>
    <col min="1" max="1" width="32.21484375" style="19" customWidth="1"/>
    <col min="2" max="2" width="10.10546875" style="19" bestFit="1" customWidth="1"/>
    <col min="3" max="18" width="9.21484375" style="19" bestFit="1" customWidth="1"/>
    <col min="19" max="32" width="8.88671875" style="19" customWidth="1"/>
    <col min="33" max="33" width="10.3359375" style="44" bestFit="1" customWidth="1"/>
    <col min="34" max="16384" width="8.88671875" style="19" customWidth="1"/>
  </cols>
  <sheetData>
    <row r="1" spans="1:33" ht="23.25">
      <c r="A1" s="140" t="s">
        <v>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33" ht="23.25">
      <c r="A2" s="140">
        <v>41122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2"/>
    </row>
    <row r="3" spans="1:33" ht="23.25">
      <c r="A3" s="143" t="s">
        <v>21</v>
      </c>
      <c r="Z3" s="144"/>
      <c r="AA3" s="143"/>
      <c r="AB3" s="144"/>
      <c r="AC3" s="144"/>
      <c r="AD3" s="144"/>
      <c r="AE3" s="144"/>
      <c r="AF3" s="144"/>
      <c r="AG3" s="145"/>
    </row>
    <row r="4" spans="1:36" ht="23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14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31" t="s">
        <v>33</v>
      </c>
    </row>
    <row r="6" spans="1:33" ht="23.25">
      <c r="A6" s="16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14" t="s">
        <v>1</v>
      </c>
      <c r="B7" s="146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6">
        <v>0</v>
      </c>
      <c r="W7" s="146">
        <v>0</v>
      </c>
      <c r="X7" s="146">
        <v>0</v>
      </c>
      <c r="Y7" s="146">
        <v>0</v>
      </c>
      <c r="Z7" s="146">
        <v>0</v>
      </c>
      <c r="AA7" s="146">
        <v>0</v>
      </c>
      <c r="AB7" s="146">
        <v>0</v>
      </c>
      <c r="AC7" s="146">
        <v>0</v>
      </c>
      <c r="AD7" s="146">
        <v>0</v>
      </c>
      <c r="AE7" s="146">
        <v>0</v>
      </c>
      <c r="AF7" s="146">
        <v>0</v>
      </c>
      <c r="AG7" s="45"/>
    </row>
    <row r="8" spans="1:33" ht="23.25">
      <c r="A8" s="14" t="s">
        <v>2</v>
      </c>
      <c r="B8" s="45">
        <v>18.729</v>
      </c>
      <c r="C8" s="45">
        <v>17.302</v>
      </c>
      <c r="D8" s="45">
        <v>19.454</v>
      </c>
      <c r="E8" s="45">
        <v>17.2715</v>
      </c>
      <c r="F8" s="45">
        <v>18.634999999999998</v>
      </c>
      <c r="G8" s="45">
        <v>16.9073</v>
      </c>
      <c r="H8" s="45">
        <v>19.224</v>
      </c>
      <c r="I8" s="45">
        <v>18.646</v>
      </c>
      <c r="J8" s="45">
        <v>18.384</v>
      </c>
      <c r="K8" s="45">
        <v>17.826999999999998</v>
      </c>
      <c r="L8" s="45">
        <v>16.248</v>
      </c>
      <c r="M8" s="45">
        <v>16.403</v>
      </c>
      <c r="N8" s="45">
        <v>17.887</v>
      </c>
      <c r="O8" s="45">
        <v>17.541999999999998</v>
      </c>
      <c r="P8" s="45">
        <v>16.817</v>
      </c>
      <c r="Q8" s="45">
        <v>17.146</v>
      </c>
      <c r="R8" s="45">
        <v>17.707</v>
      </c>
      <c r="S8" s="45">
        <v>15.841</v>
      </c>
      <c r="T8" s="45">
        <v>15.897</v>
      </c>
      <c r="U8" s="45">
        <v>16.046999999999997</v>
      </c>
      <c r="V8" s="45">
        <v>17.2335</v>
      </c>
      <c r="W8" s="45">
        <v>16.7875</v>
      </c>
      <c r="X8" s="45">
        <v>17.918</v>
      </c>
      <c r="Y8" s="45">
        <v>16.9409</v>
      </c>
      <c r="Z8" s="45">
        <v>15.968</v>
      </c>
      <c r="AA8" s="45">
        <v>16.5565</v>
      </c>
      <c r="AB8" s="45">
        <v>17.961</v>
      </c>
      <c r="AC8" s="45">
        <v>17.6605</v>
      </c>
      <c r="AD8" s="45">
        <v>16.662</v>
      </c>
      <c r="AE8" s="45">
        <v>18.2925</v>
      </c>
      <c r="AF8" s="45">
        <v>17.592250000000003</v>
      </c>
      <c r="AG8" s="45"/>
    </row>
    <row r="9" spans="1:33" ht="23.25">
      <c r="A9" s="14"/>
      <c r="B9" s="77">
        <f aca="true" t="shared" si="0" ref="B9:AF9">SUM(B7:B8)</f>
        <v>18.729</v>
      </c>
      <c r="C9" s="77">
        <f t="shared" si="0"/>
        <v>17.302</v>
      </c>
      <c r="D9" s="77">
        <f t="shared" si="0"/>
        <v>19.454</v>
      </c>
      <c r="E9" s="77">
        <f t="shared" si="0"/>
        <v>17.2715</v>
      </c>
      <c r="F9" s="77">
        <f t="shared" si="0"/>
        <v>18.634999999999998</v>
      </c>
      <c r="G9" s="77">
        <f t="shared" si="0"/>
        <v>16.9073</v>
      </c>
      <c r="H9" s="77">
        <f t="shared" si="0"/>
        <v>19.224</v>
      </c>
      <c r="I9" s="77">
        <f t="shared" si="0"/>
        <v>18.646</v>
      </c>
      <c r="J9" s="77">
        <f t="shared" si="0"/>
        <v>18.384</v>
      </c>
      <c r="K9" s="77">
        <f t="shared" si="0"/>
        <v>17.826999999999998</v>
      </c>
      <c r="L9" s="77">
        <f t="shared" si="0"/>
        <v>16.248</v>
      </c>
      <c r="M9" s="77">
        <f t="shared" si="0"/>
        <v>16.403</v>
      </c>
      <c r="N9" s="77">
        <f t="shared" si="0"/>
        <v>17.887</v>
      </c>
      <c r="O9" s="77">
        <f t="shared" si="0"/>
        <v>17.541999999999998</v>
      </c>
      <c r="P9" s="77">
        <f t="shared" si="0"/>
        <v>16.817</v>
      </c>
      <c r="Q9" s="77">
        <f t="shared" si="0"/>
        <v>17.146</v>
      </c>
      <c r="R9" s="77">
        <f t="shared" si="0"/>
        <v>17.707</v>
      </c>
      <c r="S9" s="77">
        <f t="shared" si="0"/>
        <v>15.841</v>
      </c>
      <c r="T9" s="77">
        <f t="shared" si="0"/>
        <v>15.897</v>
      </c>
      <c r="U9" s="77">
        <f t="shared" si="0"/>
        <v>16.046999999999997</v>
      </c>
      <c r="V9" s="77">
        <f t="shared" si="0"/>
        <v>17.2335</v>
      </c>
      <c r="W9" s="77">
        <f t="shared" si="0"/>
        <v>16.7875</v>
      </c>
      <c r="X9" s="77">
        <f t="shared" si="0"/>
        <v>17.918</v>
      </c>
      <c r="Y9" s="77">
        <f t="shared" si="0"/>
        <v>16.9409</v>
      </c>
      <c r="Z9" s="77">
        <f t="shared" si="0"/>
        <v>15.968</v>
      </c>
      <c r="AA9" s="77">
        <f t="shared" si="0"/>
        <v>16.5565</v>
      </c>
      <c r="AB9" s="77">
        <f t="shared" si="0"/>
        <v>17.961</v>
      </c>
      <c r="AC9" s="77">
        <f t="shared" si="0"/>
        <v>17.6605</v>
      </c>
      <c r="AD9" s="77">
        <f t="shared" si="0"/>
        <v>16.662</v>
      </c>
      <c r="AE9" s="77">
        <f t="shared" si="0"/>
        <v>18.2925</v>
      </c>
      <c r="AF9" s="77">
        <f t="shared" si="0"/>
        <v>17.592250000000003</v>
      </c>
      <c r="AG9" s="40">
        <f>AVERAGE(B9:AF9)</f>
        <v>17.40282096774194</v>
      </c>
    </row>
    <row r="10" spans="1:33" ht="23.25">
      <c r="A10" s="16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45"/>
    </row>
    <row r="11" spans="1:33" ht="23.25">
      <c r="A11" s="14" t="s">
        <v>19</v>
      </c>
      <c r="B11" s="45">
        <v>15.435</v>
      </c>
      <c r="C11" s="45">
        <v>15.084</v>
      </c>
      <c r="D11" s="45">
        <v>13.803999999999998</v>
      </c>
      <c r="E11" s="45">
        <v>15.226999999999999</v>
      </c>
      <c r="F11" s="45">
        <v>15.161</v>
      </c>
      <c r="G11" s="45">
        <v>15.728</v>
      </c>
      <c r="H11" s="61">
        <v>16.07</v>
      </c>
      <c r="I11" s="61">
        <v>16.34</v>
      </c>
      <c r="J11" s="61">
        <v>15.8</v>
      </c>
      <c r="K11" s="61">
        <v>17.5</v>
      </c>
      <c r="L11" s="45">
        <v>14.7</v>
      </c>
      <c r="M11" s="45">
        <v>15.3</v>
      </c>
      <c r="N11" s="45">
        <v>15.2</v>
      </c>
      <c r="O11" s="45">
        <v>14.6</v>
      </c>
      <c r="P11" s="45">
        <v>14.2</v>
      </c>
      <c r="Q11" s="45">
        <v>15.7</v>
      </c>
      <c r="R11" s="45">
        <v>15.78</v>
      </c>
      <c r="S11" s="45">
        <v>15.3</v>
      </c>
      <c r="T11" s="45">
        <v>15.218</v>
      </c>
      <c r="U11" s="45">
        <v>14.9</v>
      </c>
      <c r="V11" s="45">
        <v>14.852</v>
      </c>
      <c r="W11" s="45">
        <v>14.587</v>
      </c>
      <c r="X11" s="45">
        <v>15.162</v>
      </c>
      <c r="Y11" s="45">
        <v>15.601</v>
      </c>
      <c r="Z11" s="45">
        <v>15.58</v>
      </c>
      <c r="AA11" s="45">
        <v>15.828</v>
      </c>
      <c r="AB11" s="45">
        <v>15.84</v>
      </c>
      <c r="AC11" s="45">
        <v>14.917</v>
      </c>
      <c r="AD11" s="45">
        <v>15.57</v>
      </c>
      <c r="AE11" s="45">
        <v>15.704</v>
      </c>
      <c r="AF11" s="45">
        <v>15.996</v>
      </c>
      <c r="AG11" s="45"/>
    </row>
    <row r="12" spans="1:33" ht="23.25">
      <c r="A12" s="18" t="s">
        <v>28</v>
      </c>
      <c r="B12" s="45">
        <v>-0.49</v>
      </c>
      <c r="C12" s="45">
        <v>-0.488</v>
      </c>
      <c r="D12" s="45">
        <v>-0.492</v>
      </c>
      <c r="E12" s="45">
        <v>-0.502</v>
      </c>
      <c r="F12" s="45">
        <v>-0.505</v>
      </c>
      <c r="G12" s="45">
        <v>-0.516</v>
      </c>
      <c r="H12" s="61">
        <v>-0.53</v>
      </c>
      <c r="I12" s="61">
        <v>-0.54</v>
      </c>
      <c r="J12" s="61">
        <v>-0.53</v>
      </c>
      <c r="K12" s="61">
        <v>-0.428</v>
      </c>
      <c r="L12" s="45">
        <v>-0.451</v>
      </c>
      <c r="M12" s="45">
        <v>-0.464</v>
      </c>
      <c r="N12" s="45">
        <v>-0.477</v>
      </c>
      <c r="O12" s="45">
        <v>-0.481</v>
      </c>
      <c r="P12" s="45">
        <v>-0.503</v>
      </c>
      <c r="Q12" s="45">
        <v>-0.447</v>
      </c>
      <c r="R12" s="45">
        <v>-0.43</v>
      </c>
      <c r="S12" s="45">
        <v>-0.449</v>
      </c>
      <c r="T12" s="45">
        <v>-0.456</v>
      </c>
      <c r="U12" s="45">
        <v>-0.47</v>
      </c>
      <c r="V12" s="45">
        <v>-0.485</v>
      </c>
      <c r="W12" s="45">
        <v>-0.36</v>
      </c>
      <c r="X12" s="45">
        <v>-0.37</v>
      </c>
      <c r="Y12" s="45">
        <v>-0.364</v>
      </c>
      <c r="Z12" s="45">
        <v>-0.402</v>
      </c>
      <c r="AA12" s="45">
        <v>-0.269</v>
      </c>
      <c r="AB12" s="45">
        <v>-0.287</v>
      </c>
      <c r="AC12" s="45">
        <v>-0.313</v>
      </c>
      <c r="AD12" s="45">
        <v>-0.316</v>
      </c>
      <c r="AE12" s="45">
        <v>-0.334</v>
      </c>
      <c r="AF12" s="45">
        <v>-0.346</v>
      </c>
      <c r="AG12" s="45"/>
    </row>
    <row r="13" spans="1:33" ht="23.25">
      <c r="A13" s="14" t="s">
        <v>5</v>
      </c>
      <c r="B13" s="45">
        <v>3.276</v>
      </c>
      <c r="C13" s="45">
        <v>3.325</v>
      </c>
      <c r="D13" s="45">
        <v>3.215</v>
      </c>
      <c r="E13" s="45">
        <v>3.417</v>
      </c>
      <c r="F13" s="45">
        <v>3.417</v>
      </c>
      <c r="G13" s="45">
        <v>3.285</v>
      </c>
      <c r="H13" s="61">
        <v>3.24</v>
      </c>
      <c r="I13" s="61">
        <v>3.29</v>
      </c>
      <c r="J13" s="61">
        <v>3.31</v>
      </c>
      <c r="K13" s="61">
        <v>3.321</v>
      </c>
      <c r="L13" s="45">
        <v>3.366</v>
      </c>
      <c r="M13" s="45">
        <v>3.3</v>
      </c>
      <c r="N13" s="45">
        <v>3.4</v>
      </c>
      <c r="O13" s="45">
        <v>3.264</v>
      </c>
      <c r="P13" s="45">
        <v>3.291</v>
      </c>
      <c r="Q13" s="45">
        <v>3.304</v>
      </c>
      <c r="R13" s="45">
        <v>3.27</v>
      </c>
      <c r="S13" s="45">
        <v>3.262</v>
      </c>
      <c r="T13" s="45">
        <v>3.399</v>
      </c>
      <c r="U13" s="45">
        <v>3.467</v>
      </c>
      <c r="V13" s="45">
        <v>3.156</v>
      </c>
      <c r="W13" s="45">
        <v>3.503</v>
      </c>
      <c r="X13" s="45">
        <v>3.239</v>
      </c>
      <c r="Y13" s="45">
        <v>3.184</v>
      </c>
      <c r="Z13" s="45">
        <v>3.098</v>
      </c>
      <c r="AA13" s="45">
        <v>3.194</v>
      </c>
      <c r="AB13" s="45">
        <v>3.281</v>
      </c>
      <c r="AC13" s="45">
        <v>3.124</v>
      </c>
      <c r="AD13" s="45">
        <v>2.316</v>
      </c>
      <c r="AE13" s="45">
        <v>3.267</v>
      </c>
      <c r="AF13" s="45">
        <v>3.265</v>
      </c>
      <c r="AG13" s="45"/>
    </row>
    <row r="14" spans="1:33" ht="23.25">
      <c r="A14" s="14" t="s">
        <v>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45"/>
    </row>
    <row r="15" spans="1:33" ht="23.25">
      <c r="A15" s="14" t="s">
        <v>7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45"/>
    </row>
    <row r="16" spans="1:33" ht="23.25">
      <c r="A16" s="14"/>
      <c r="B16" s="77">
        <f aca="true" t="shared" si="1" ref="B16:AF16">SUM(B11:B15)</f>
        <v>18.221</v>
      </c>
      <c r="C16" s="77">
        <f t="shared" si="1"/>
        <v>17.921</v>
      </c>
      <c r="D16" s="77">
        <f t="shared" si="1"/>
        <v>16.526999999999997</v>
      </c>
      <c r="E16" s="77">
        <f t="shared" si="1"/>
        <v>18.141999999999996</v>
      </c>
      <c r="F16" s="77">
        <f t="shared" si="1"/>
        <v>18.073</v>
      </c>
      <c r="G16" s="77">
        <f t="shared" si="1"/>
        <v>18.497</v>
      </c>
      <c r="H16" s="77">
        <f t="shared" si="1"/>
        <v>18.78</v>
      </c>
      <c r="I16" s="77">
        <f t="shared" si="1"/>
        <v>19.09</v>
      </c>
      <c r="J16" s="77">
        <f t="shared" si="1"/>
        <v>18.580000000000002</v>
      </c>
      <c r="K16" s="77">
        <f t="shared" si="1"/>
        <v>20.393</v>
      </c>
      <c r="L16" s="77">
        <f t="shared" si="1"/>
        <v>17.615</v>
      </c>
      <c r="M16" s="77">
        <f t="shared" si="1"/>
        <v>18.136</v>
      </c>
      <c r="N16" s="77">
        <f t="shared" si="1"/>
        <v>18.122999999999998</v>
      </c>
      <c r="O16" s="77">
        <f t="shared" si="1"/>
        <v>17.383</v>
      </c>
      <c r="P16" s="77">
        <f t="shared" si="1"/>
        <v>16.988</v>
      </c>
      <c r="Q16" s="77">
        <f t="shared" si="1"/>
        <v>18.557</v>
      </c>
      <c r="R16" s="77">
        <f t="shared" si="1"/>
        <v>18.62</v>
      </c>
      <c r="S16" s="77">
        <f t="shared" si="1"/>
        <v>18.113</v>
      </c>
      <c r="T16" s="77">
        <f t="shared" si="1"/>
        <v>18.161</v>
      </c>
      <c r="U16" s="77">
        <f t="shared" si="1"/>
        <v>17.897</v>
      </c>
      <c r="V16" s="77">
        <f t="shared" si="1"/>
        <v>17.523</v>
      </c>
      <c r="W16" s="77">
        <f t="shared" si="1"/>
        <v>17.73</v>
      </c>
      <c r="X16" s="77">
        <f t="shared" si="1"/>
        <v>18.031000000000002</v>
      </c>
      <c r="Y16" s="77">
        <f t="shared" si="1"/>
        <v>18.421</v>
      </c>
      <c r="Z16" s="77">
        <f t="shared" si="1"/>
        <v>18.276</v>
      </c>
      <c r="AA16" s="77">
        <f t="shared" si="1"/>
        <v>18.753</v>
      </c>
      <c r="AB16" s="77">
        <f t="shared" si="1"/>
        <v>18.834</v>
      </c>
      <c r="AC16" s="77">
        <f t="shared" si="1"/>
        <v>17.727999999999998</v>
      </c>
      <c r="AD16" s="77">
        <f t="shared" si="1"/>
        <v>17.57</v>
      </c>
      <c r="AE16" s="77">
        <f t="shared" si="1"/>
        <v>18.637</v>
      </c>
      <c r="AF16" s="77">
        <f t="shared" si="1"/>
        <v>18.915</v>
      </c>
      <c r="AG16" s="40">
        <f>AVERAGE(B16:AF16)</f>
        <v>18.20112903225807</v>
      </c>
    </row>
    <row r="17" spans="1:33" ht="23.25">
      <c r="A17" s="16" t="s">
        <v>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45"/>
    </row>
    <row r="18" spans="1:33" ht="23.25">
      <c r="A18" s="14" t="s">
        <v>9</v>
      </c>
      <c r="B18" s="45">
        <v>19.56</v>
      </c>
      <c r="C18" s="45">
        <v>18.26</v>
      </c>
      <c r="D18" s="45">
        <v>18.48</v>
      </c>
      <c r="E18" s="45">
        <v>17.89</v>
      </c>
      <c r="F18" s="45">
        <v>17.86</v>
      </c>
      <c r="G18" s="45">
        <v>18.29</v>
      </c>
      <c r="H18" s="45">
        <v>18.37</v>
      </c>
      <c r="I18" s="45">
        <v>20.87</v>
      </c>
      <c r="J18" s="45">
        <v>18.22</v>
      </c>
      <c r="K18" s="45">
        <v>18.32</v>
      </c>
      <c r="L18" s="45">
        <v>17.07</v>
      </c>
      <c r="M18" s="45">
        <v>17.28</v>
      </c>
      <c r="N18" s="45">
        <v>16.14</v>
      </c>
      <c r="O18" s="45">
        <v>16.95</v>
      </c>
      <c r="P18" s="45">
        <v>19.61</v>
      </c>
      <c r="Q18" s="45">
        <v>17.12</v>
      </c>
      <c r="R18" s="45">
        <v>16.42</v>
      </c>
      <c r="S18" s="45">
        <v>14.97</v>
      </c>
      <c r="T18" s="45">
        <v>15.72</v>
      </c>
      <c r="U18" s="45">
        <v>16.6</v>
      </c>
      <c r="V18" s="45">
        <v>15.1</v>
      </c>
      <c r="W18" s="45">
        <v>16.7</v>
      </c>
      <c r="X18" s="45">
        <v>16.73</v>
      </c>
      <c r="Y18" s="45">
        <v>18.1</v>
      </c>
      <c r="Z18" s="45">
        <v>17.45</v>
      </c>
      <c r="AA18" s="45">
        <v>18.17</v>
      </c>
      <c r="AB18" s="45">
        <v>18.06</v>
      </c>
      <c r="AC18" s="45">
        <v>18.01</v>
      </c>
      <c r="AD18" s="45">
        <v>16.49</v>
      </c>
      <c r="AE18" s="45">
        <v>17.72</v>
      </c>
      <c r="AF18" s="45">
        <v>18.19</v>
      </c>
      <c r="AG18" s="45"/>
    </row>
    <row r="19" spans="1:33" ht="23.25">
      <c r="A19" s="18" t="s">
        <v>28</v>
      </c>
      <c r="B19" s="168">
        <v>1</v>
      </c>
      <c r="C19" s="168">
        <v>0.15</v>
      </c>
      <c r="D19" s="168">
        <v>0.93</v>
      </c>
      <c r="E19" s="168">
        <v>0.47</v>
      </c>
      <c r="F19" s="168">
        <v>0</v>
      </c>
      <c r="G19" s="168">
        <v>0.87</v>
      </c>
      <c r="H19" s="168">
        <v>0.36</v>
      </c>
      <c r="I19" s="168">
        <v>0.95</v>
      </c>
      <c r="J19" s="168">
        <v>0.72</v>
      </c>
      <c r="K19" s="168">
        <v>0.96</v>
      </c>
      <c r="L19" s="168">
        <v>1</v>
      </c>
      <c r="M19" s="168">
        <v>1</v>
      </c>
      <c r="N19" s="168">
        <v>0.88</v>
      </c>
      <c r="O19" s="168">
        <v>0.96</v>
      </c>
      <c r="P19" s="168">
        <v>1</v>
      </c>
      <c r="Q19" s="168">
        <v>1</v>
      </c>
      <c r="R19" s="168">
        <v>1</v>
      </c>
      <c r="S19" s="168">
        <v>1</v>
      </c>
      <c r="T19" s="168">
        <v>1</v>
      </c>
      <c r="U19" s="168">
        <v>1</v>
      </c>
      <c r="V19" s="168">
        <v>1</v>
      </c>
      <c r="W19" s="168">
        <v>1</v>
      </c>
      <c r="X19" s="168">
        <v>1</v>
      </c>
      <c r="Y19" s="168">
        <v>1</v>
      </c>
      <c r="Z19" s="168">
        <v>1</v>
      </c>
      <c r="AA19" s="168">
        <v>1</v>
      </c>
      <c r="AB19" s="168">
        <v>1</v>
      </c>
      <c r="AC19" s="168">
        <v>1</v>
      </c>
      <c r="AD19" s="168">
        <v>1</v>
      </c>
      <c r="AE19" s="168">
        <v>1</v>
      </c>
      <c r="AF19" s="168">
        <v>1</v>
      </c>
      <c r="AG19" s="45"/>
    </row>
    <row r="20" spans="1:33" ht="23.25">
      <c r="A20" s="14" t="s">
        <v>10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23.25">
      <c r="A21" s="14" t="s">
        <v>25</v>
      </c>
      <c r="B21" s="167">
        <v>52</v>
      </c>
      <c r="C21" s="167">
        <v>57</v>
      </c>
      <c r="D21" s="167">
        <v>50</v>
      </c>
      <c r="E21" s="167">
        <v>49</v>
      </c>
      <c r="F21" s="167">
        <v>53</v>
      </c>
      <c r="G21" s="167">
        <v>41</v>
      </c>
      <c r="H21" s="167">
        <v>48</v>
      </c>
      <c r="I21" s="167">
        <v>73</v>
      </c>
      <c r="J21" s="167">
        <v>51</v>
      </c>
      <c r="K21" s="167">
        <v>48</v>
      </c>
      <c r="L21" s="167">
        <v>47</v>
      </c>
      <c r="M21" s="167">
        <v>49</v>
      </c>
      <c r="N21" s="167">
        <v>49</v>
      </c>
      <c r="O21" s="167">
        <v>45</v>
      </c>
      <c r="P21" s="167">
        <v>41</v>
      </c>
      <c r="Q21" s="167">
        <v>60</v>
      </c>
      <c r="R21" s="167">
        <v>49</v>
      </c>
      <c r="S21" s="167">
        <v>45</v>
      </c>
      <c r="T21" s="167">
        <v>49</v>
      </c>
      <c r="U21" s="167">
        <v>41</v>
      </c>
      <c r="V21" s="167">
        <v>48</v>
      </c>
      <c r="W21" s="167">
        <v>51</v>
      </c>
      <c r="X21" s="167">
        <v>68</v>
      </c>
      <c r="Y21" s="167">
        <v>54</v>
      </c>
      <c r="Z21" s="167">
        <v>52</v>
      </c>
      <c r="AA21" s="167">
        <v>53</v>
      </c>
      <c r="AB21" s="167">
        <v>49</v>
      </c>
      <c r="AC21" s="167">
        <v>44</v>
      </c>
      <c r="AD21" s="167">
        <v>39</v>
      </c>
      <c r="AE21" s="167">
        <v>48</v>
      </c>
      <c r="AF21" s="167">
        <v>40</v>
      </c>
      <c r="AG21" s="45"/>
    </row>
    <row r="22" spans="1:33" ht="23.25">
      <c r="A22" s="14" t="s">
        <v>24</v>
      </c>
      <c r="B22" s="167">
        <v>372</v>
      </c>
      <c r="C22" s="167">
        <v>615</v>
      </c>
      <c r="D22" s="167">
        <v>406</v>
      </c>
      <c r="E22" s="167">
        <v>464</v>
      </c>
      <c r="F22" s="167">
        <v>428</v>
      </c>
      <c r="G22" s="167">
        <v>131</v>
      </c>
      <c r="H22" s="167">
        <v>140</v>
      </c>
      <c r="I22" s="167">
        <v>338</v>
      </c>
      <c r="J22" s="167">
        <v>394</v>
      </c>
      <c r="K22" s="167">
        <v>310</v>
      </c>
      <c r="L22" s="167">
        <v>285</v>
      </c>
      <c r="M22" s="167">
        <v>282</v>
      </c>
      <c r="N22" s="167">
        <v>80</v>
      </c>
      <c r="O22" s="167">
        <v>204</v>
      </c>
      <c r="P22" s="167">
        <v>109</v>
      </c>
      <c r="Q22" s="167">
        <v>136</v>
      </c>
      <c r="R22" s="167">
        <v>246</v>
      </c>
      <c r="S22" s="167">
        <v>221</v>
      </c>
      <c r="T22" s="167">
        <v>305</v>
      </c>
      <c r="U22" s="167">
        <v>411</v>
      </c>
      <c r="V22" s="167">
        <v>369</v>
      </c>
      <c r="W22" s="167">
        <v>453</v>
      </c>
      <c r="X22" s="167">
        <v>526</v>
      </c>
      <c r="Y22" s="167">
        <v>397</v>
      </c>
      <c r="Z22" s="167">
        <v>403</v>
      </c>
      <c r="AA22" s="167">
        <v>473</v>
      </c>
      <c r="AB22" s="167">
        <v>302</v>
      </c>
      <c r="AC22" s="167">
        <v>160</v>
      </c>
      <c r="AD22" s="167">
        <v>386</v>
      </c>
      <c r="AE22" s="167">
        <v>490</v>
      </c>
      <c r="AF22" s="167">
        <v>526</v>
      </c>
      <c r="AG22" s="45"/>
    </row>
    <row r="23" spans="1:33" ht="23.25">
      <c r="A23" s="14" t="s">
        <v>26</v>
      </c>
      <c r="B23" s="167">
        <v>235</v>
      </c>
      <c r="C23" s="167">
        <v>195</v>
      </c>
      <c r="D23" s="167">
        <v>280</v>
      </c>
      <c r="E23" s="167">
        <v>281</v>
      </c>
      <c r="F23" s="167">
        <v>85</v>
      </c>
      <c r="G23" s="167">
        <v>50</v>
      </c>
      <c r="H23" s="167">
        <v>153</v>
      </c>
      <c r="I23" s="167">
        <v>155</v>
      </c>
      <c r="J23" s="167">
        <v>178</v>
      </c>
      <c r="K23" s="167">
        <v>51</v>
      </c>
      <c r="L23" s="167">
        <v>75</v>
      </c>
      <c r="M23" s="167">
        <v>114</v>
      </c>
      <c r="N23" s="167">
        <v>135</v>
      </c>
      <c r="O23" s="167">
        <v>110</v>
      </c>
      <c r="P23" s="167">
        <v>68</v>
      </c>
      <c r="Q23" s="167">
        <v>90</v>
      </c>
      <c r="R23" s="167">
        <v>71</v>
      </c>
      <c r="S23" s="167">
        <v>109</v>
      </c>
      <c r="T23" s="167">
        <v>112</v>
      </c>
      <c r="U23" s="167">
        <v>200</v>
      </c>
      <c r="V23" s="167">
        <v>195</v>
      </c>
      <c r="W23" s="167">
        <v>185</v>
      </c>
      <c r="X23" s="167">
        <v>215</v>
      </c>
      <c r="Y23" s="167">
        <v>210</v>
      </c>
      <c r="Z23" s="167">
        <v>236</v>
      </c>
      <c r="AA23" s="167">
        <v>289</v>
      </c>
      <c r="AB23" s="167">
        <v>358</v>
      </c>
      <c r="AC23" s="167">
        <v>299</v>
      </c>
      <c r="AD23" s="167">
        <v>195</v>
      </c>
      <c r="AE23" s="167">
        <v>260</v>
      </c>
      <c r="AF23" s="167">
        <v>255</v>
      </c>
      <c r="AG23" s="45"/>
    </row>
    <row r="24" spans="1:33" ht="23.25">
      <c r="A24" s="14" t="s">
        <v>27</v>
      </c>
      <c r="B24" s="167">
        <v>48</v>
      </c>
      <c r="C24" s="167">
        <v>150</v>
      </c>
      <c r="D24" s="167">
        <v>53</v>
      </c>
      <c r="E24" s="167">
        <v>48</v>
      </c>
      <c r="F24" s="167">
        <v>60</v>
      </c>
      <c r="G24" s="167">
        <v>36</v>
      </c>
      <c r="H24" s="167">
        <v>55</v>
      </c>
      <c r="I24" s="167">
        <v>45</v>
      </c>
      <c r="J24" s="167">
        <v>53</v>
      </c>
      <c r="K24" s="167">
        <v>35</v>
      </c>
      <c r="L24" s="167">
        <v>45</v>
      </c>
      <c r="M24" s="167">
        <v>50</v>
      </c>
      <c r="N24" s="167">
        <v>47</v>
      </c>
      <c r="O24" s="167">
        <v>54</v>
      </c>
      <c r="P24" s="167">
        <v>38</v>
      </c>
      <c r="Q24" s="167">
        <v>50</v>
      </c>
      <c r="R24" s="167">
        <v>46</v>
      </c>
      <c r="S24" s="167">
        <v>40</v>
      </c>
      <c r="T24" s="167">
        <v>50</v>
      </c>
      <c r="U24" s="167">
        <v>45</v>
      </c>
      <c r="V24" s="167">
        <v>45</v>
      </c>
      <c r="W24" s="167">
        <v>51</v>
      </c>
      <c r="X24" s="167">
        <v>70</v>
      </c>
      <c r="Y24" s="167">
        <v>65</v>
      </c>
      <c r="Z24" s="167">
        <v>57</v>
      </c>
      <c r="AA24" s="167">
        <v>53</v>
      </c>
      <c r="AB24" s="167">
        <v>25</v>
      </c>
      <c r="AC24" s="167">
        <v>48</v>
      </c>
      <c r="AD24" s="167">
        <v>60</v>
      </c>
      <c r="AE24" s="167">
        <v>47</v>
      </c>
      <c r="AF24" s="167">
        <v>50</v>
      </c>
      <c r="AG24" s="45"/>
    </row>
    <row r="25" spans="1:33" ht="23.25">
      <c r="A25" s="14" t="s">
        <v>18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23.25">
      <c r="A26" s="14" t="s">
        <v>5</v>
      </c>
      <c r="B26" s="168">
        <v>0.68</v>
      </c>
      <c r="C26" s="168">
        <v>0.68</v>
      </c>
      <c r="D26" s="168">
        <v>0.68</v>
      </c>
      <c r="E26" s="168">
        <v>0.68</v>
      </c>
      <c r="F26" s="168">
        <v>0.68</v>
      </c>
      <c r="G26" s="168">
        <v>0.68</v>
      </c>
      <c r="H26" s="168">
        <v>0.68</v>
      </c>
      <c r="I26" s="168">
        <v>0.68</v>
      </c>
      <c r="J26" s="168">
        <v>0.68</v>
      </c>
      <c r="K26" s="168">
        <v>0.91</v>
      </c>
      <c r="L26" s="168">
        <v>0.91</v>
      </c>
      <c r="M26" s="168">
        <v>0.91</v>
      </c>
      <c r="N26" s="168">
        <v>0.91</v>
      </c>
      <c r="O26" s="168">
        <v>0.91</v>
      </c>
      <c r="P26" s="168">
        <v>0.91</v>
      </c>
      <c r="Q26" s="168">
        <v>0.91</v>
      </c>
      <c r="R26" s="168">
        <v>0.91</v>
      </c>
      <c r="S26" s="168">
        <v>0.53</v>
      </c>
      <c r="T26" s="168">
        <v>0.53</v>
      </c>
      <c r="U26" s="168">
        <v>0.53</v>
      </c>
      <c r="V26" s="168">
        <v>0.53</v>
      </c>
      <c r="W26" s="168">
        <v>0.53</v>
      </c>
      <c r="X26" s="168">
        <v>0.53</v>
      </c>
      <c r="Y26" s="168">
        <v>0.53</v>
      </c>
      <c r="Z26" s="168">
        <v>0.43</v>
      </c>
      <c r="AA26" s="168">
        <v>0.43</v>
      </c>
      <c r="AB26" s="168">
        <v>0.43</v>
      </c>
      <c r="AC26" s="168">
        <v>0.43</v>
      </c>
      <c r="AD26" s="168">
        <v>0.43</v>
      </c>
      <c r="AE26" s="168">
        <v>0.43</v>
      </c>
      <c r="AF26" s="168">
        <v>0.43</v>
      </c>
      <c r="AG26" s="45"/>
    </row>
    <row r="27" spans="1:33" ht="23.25">
      <c r="A27" s="14" t="s">
        <v>11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23.25">
      <c r="A28" s="14" t="s">
        <v>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23.25">
      <c r="A29" s="14"/>
      <c r="B29" s="77">
        <f>SUM(B18+B19+B20+B25+B26+B27+B28)</f>
        <v>21.24</v>
      </c>
      <c r="C29" s="77">
        <f aca="true" t="shared" si="2" ref="C29:AF29">SUM(C18+C19+C20+C25+C26+C27+C28)</f>
        <v>19.09</v>
      </c>
      <c r="D29" s="77">
        <f t="shared" si="2"/>
        <v>20.09</v>
      </c>
      <c r="E29" s="77">
        <f t="shared" si="2"/>
        <v>19.04</v>
      </c>
      <c r="F29" s="77">
        <f t="shared" si="2"/>
        <v>18.54</v>
      </c>
      <c r="G29" s="77">
        <f t="shared" si="2"/>
        <v>19.84</v>
      </c>
      <c r="H29" s="77">
        <f t="shared" si="2"/>
        <v>19.41</v>
      </c>
      <c r="I29" s="77">
        <f t="shared" si="2"/>
        <v>22.5</v>
      </c>
      <c r="J29" s="77">
        <f t="shared" si="2"/>
        <v>19.619999999999997</v>
      </c>
      <c r="K29" s="77">
        <f t="shared" si="2"/>
        <v>20.19</v>
      </c>
      <c r="L29" s="77">
        <f t="shared" si="2"/>
        <v>18.98</v>
      </c>
      <c r="M29" s="77">
        <f t="shared" si="2"/>
        <v>19.19</v>
      </c>
      <c r="N29" s="77">
        <f t="shared" si="2"/>
        <v>17.93</v>
      </c>
      <c r="O29" s="77">
        <f t="shared" si="2"/>
        <v>18.82</v>
      </c>
      <c r="P29" s="77">
        <f t="shared" si="2"/>
        <v>21.52</v>
      </c>
      <c r="Q29" s="77">
        <f t="shared" si="2"/>
        <v>19.03</v>
      </c>
      <c r="R29" s="77">
        <f t="shared" si="2"/>
        <v>18.330000000000002</v>
      </c>
      <c r="S29" s="77">
        <f t="shared" si="2"/>
        <v>16.5</v>
      </c>
      <c r="T29" s="77">
        <f t="shared" si="2"/>
        <v>17.25</v>
      </c>
      <c r="U29" s="77">
        <f t="shared" si="2"/>
        <v>18.130000000000003</v>
      </c>
      <c r="V29" s="77">
        <f t="shared" si="2"/>
        <v>16.630000000000003</v>
      </c>
      <c r="W29" s="77">
        <f t="shared" si="2"/>
        <v>18.23</v>
      </c>
      <c r="X29" s="77">
        <f t="shared" si="2"/>
        <v>18.26</v>
      </c>
      <c r="Y29" s="77">
        <f t="shared" si="2"/>
        <v>19.630000000000003</v>
      </c>
      <c r="Z29" s="77">
        <f t="shared" si="2"/>
        <v>18.88</v>
      </c>
      <c r="AA29" s="77">
        <f t="shared" si="2"/>
        <v>19.6</v>
      </c>
      <c r="AB29" s="77">
        <f t="shared" si="2"/>
        <v>19.49</v>
      </c>
      <c r="AC29" s="77">
        <f t="shared" si="2"/>
        <v>19.44</v>
      </c>
      <c r="AD29" s="77">
        <f t="shared" si="2"/>
        <v>17.919999999999998</v>
      </c>
      <c r="AE29" s="77">
        <f t="shared" si="2"/>
        <v>19.15</v>
      </c>
      <c r="AF29" s="77">
        <f t="shared" si="2"/>
        <v>19.62</v>
      </c>
      <c r="AG29" s="40">
        <f>AVERAGE(B29:AF29)</f>
        <v>19.099677419354837</v>
      </c>
    </row>
    <row r="30" spans="1:33" ht="23.25">
      <c r="A30" s="16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45"/>
    </row>
    <row r="31" spans="1:33" ht="23.25">
      <c r="A31" s="14" t="s">
        <v>13</v>
      </c>
      <c r="B31" s="164">
        <v>0</v>
      </c>
      <c r="C31" s="164">
        <v>1.5</v>
      </c>
      <c r="D31" s="164">
        <v>0</v>
      </c>
      <c r="E31" s="166">
        <v>0</v>
      </c>
      <c r="F31" s="166">
        <v>0</v>
      </c>
      <c r="G31" s="166">
        <v>2</v>
      </c>
      <c r="H31" s="166">
        <v>0</v>
      </c>
      <c r="I31" s="166">
        <v>0</v>
      </c>
      <c r="J31" s="166">
        <v>0</v>
      </c>
      <c r="K31" s="166">
        <v>0</v>
      </c>
      <c r="L31" s="166">
        <v>2.7</v>
      </c>
      <c r="M31" s="166">
        <v>0</v>
      </c>
      <c r="N31" s="166">
        <v>2.5</v>
      </c>
      <c r="O31" s="166">
        <v>2.5</v>
      </c>
      <c r="P31" s="166">
        <v>2.5</v>
      </c>
      <c r="Q31" s="166">
        <v>2.1</v>
      </c>
      <c r="R31" s="166">
        <v>0</v>
      </c>
      <c r="S31" s="166">
        <v>1.8</v>
      </c>
      <c r="T31" s="166">
        <v>2.2</v>
      </c>
      <c r="U31" s="166">
        <v>2.2</v>
      </c>
      <c r="V31" s="139">
        <v>2.3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2.9</v>
      </c>
      <c r="AC31" s="139">
        <v>2.3</v>
      </c>
      <c r="AD31" s="139">
        <v>0</v>
      </c>
      <c r="AE31" s="139">
        <v>0</v>
      </c>
      <c r="AF31" s="139">
        <v>0</v>
      </c>
      <c r="AG31" s="45"/>
    </row>
    <row r="32" spans="1:33" ht="23.25">
      <c r="A32" s="14" t="s">
        <v>31</v>
      </c>
      <c r="B32" s="164">
        <v>2.4</v>
      </c>
      <c r="C32" s="164">
        <v>0</v>
      </c>
      <c r="D32" s="164">
        <v>2.4</v>
      </c>
      <c r="E32" s="166">
        <v>3.2</v>
      </c>
      <c r="F32" s="166">
        <v>2</v>
      </c>
      <c r="G32" s="166">
        <v>0</v>
      </c>
      <c r="H32" s="166">
        <v>2.3</v>
      </c>
      <c r="I32" s="166">
        <v>2.3</v>
      </c>
      <c r="J32" s="166">
        <v>2</v>
      </c>
      <c r="K32" s="166">
        <v>2.5</v>
      </c>
      <c r="L32" s="166">
        <v>0</v>
      </c>
      <c r="M32" s="166">
        <v>2.8</v>
      </c>
      <c r="N32" s="166">
        <v>0</v>
      </c>
      <c r="O32" s="166">
        <v>0</v>
      </c>
      <c r="P32" s="166">
        <v>0</v>
      </c>
      <c r="Q32" s="166">
        <v>0</v>
      </c>
      <c r="R32" s="166">
        <v>2.1</v>
      </c>
      <c r="S32" s="166">
        <v>0</v>
      </c>
      <c r="T32" s="166">
        <v>0</v>
      </c>
      <c r="U32" s="166">
        <v>0</v>
      </c>
      <c r="V32" s="139">
        <v>0</v>
      </c>
      <c r="W32" s="139">
        <v>2.2</v>
      </c>
      <c r="X32" s="139">
        <v>2.3</v>
      </c>
      <c r="Y32" s="139">
        <v>2.5</v>
      </c>
      <c r="Z32" s="139">
        <v>2.5</v>
      </c>
      <c r="AA32" s="139">
        <v>1.9</v>
      </c>
      <c r="AB32" s="139">
        <v>0</v>
      </c>
      <c r="AC32" s="139">
        <v>0</v>
      </c>
      <c r="AD32" s="139">
        <v>2.9</v>
      </c>
      <c r="AE32" s="139">
        <v>2.6</v>
      </c>
      <c r="AF32" s="139">
        <v>2.4</v>
      </c>
      <c r="AG32" s="45">
        <f>SUM(B32:AF32)</f>
        <v>43.3</v>
      </c>
    </row>
    <row r="33" spans="1:33" ht="23.25">
      <c r="A33" s="14" t="s">
        <v>4</v>
      </c>
      <c r="B33" s="164">
        <v>1.6</v>
      </c>
      <c r="C33" s="164">
        <v>1.6</v>
      </c>
      <c r="D33" s="164">
        <v>1.6</v>
      </c>
      <c r="E33" s="166">
        <v>1.6</v>
      </c>
      <c r="F33" s="166">
        <v>1.6</v>
      </c>
      <c r="G33" s="166">
        <v>1.6</v>
      </c>
      <c r="H33" s="166">
        <v>1.6</v>
      </c>
      <c r="I33" s="166">
        <v>1.6</v>
      </c>
      <c r="J33" s="166">
        <v>1.6</v>
      </c>
      <c r="K33" s="166">
        <v>1.6</v>
      </c>
      <c r="L33" s="166">
        <v>1.6</v>
      </c>
      <c r="M33" s="166">
        <v>1.6</v>
      </c>
      <c r="N33" s="166">
        <v>1.6</v>
      </c>
      <c r="O33" s="166">
        <v>1.6</v>
      </c>
      <c r="P33" s="166">
        <v>1.6</v>
      </c>
      <c r="Q33" s="166">
        <v>1.6</v>
      </c>
      <c r="R33" s="166">
        <v>1.6</v>
      </c>
      <c r="S33" s="166">
        <v>1.6</v>
      </c>
      <c r="T33" s="166">
        <v>1.6</v>
      </c>
      <c r="U33" s="166">
        <v>1.6</v>
      </c>
      <c r="V33" s="139">
        <v>1.6</v>
      </c>
      <c r="W33" s="139">
        <v>1.6</v>
      </c>
      <c r="X33" s="139">
        <v>1.6</v>
      </c>
      <c r="Y33" s="139">
        <v>1.6</v>
      </c>
      <c r="Z33" s="139">
        <v>1.6</v>
      </c>
      <c r="AA33" s="139">
        <v>1.6</v>
      </c>
      <c r="AB33" s="139">
        <v>1.6</v>
      </c>
      <c r="AC33" s="139">
        <v>1.6</v>
      </c>
      <c r="AD33" s="139">
        <v>1.6</v>
      </c>
      <c r="AE33" s="139">
        <v>1.6</v>
      </c>
      <c r="AF33" s="139">
        <v>1.6</v>
      </c>
      <c r="AG33" s="45"/>
    </row>
    <row r="34" spans="1:33" ht="23.25">
      <c r="A34" s="14" t="s">
        <v>14</v>
      </c>
      <c r="B34" s="164">
        <v>0</v>
      </c>
      <c r="C34" s="164">
        <v>0</v>
      </c>
      <c r="D34" s="164">
        <v>0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45"/>
    </row>
    <row r="35" spans="1:33" ht="23.25">
      <c r="A35" s="14" t="s">
        <v>11</v>
      </c>
      <c r="B35" s="164">
        <v>0</v>
      </c>
      <c r="C35" s="164">
        <v>0</v>
      </c>
      <c r="D35" s="164">
        <v>0</v>
      </c>
      <c r="E35" s="164">
        <v>0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4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/>
    </row>
    <row r="36" spans="1:33" ht="23.25">
      <c r="A36" s="16"/>
      <c r="B36" s="77">
        <f aca="true" t="shared" si="3" ref="B36:AF36">SUM(B31:B35)</f>
        <v>4</v>
      </c>
      <c r="C36" s="77">
        <f t="shared" si="3"/>
        <v>3.1</v>
      </c>
      <c r="D36" s="77">
        <f t="shared" si="3"/>
        <v>4</v>
      </c>
      <c r="E36" s="77">
        <f t="shared" si="3"/>
        <v>4.800000000000001</v>
      </c>
      <c r="F36" s="77">
        <f t="shared" si="3"/>
        <v>3.6</v>
      </c>
      <c r="G36" s="77">
        <f t="shared" si="3"/>
        <v>3.6</v>
      </c>
      <c r="H36" s="77">
        <f t="shared" si="3"/>
        <v>3.9</v>
      </c>
      <c r="I36" s="77">
        <f t="shared" si="3"/>
        <v>3.9</v>
      </c>
      <c r="J36" s="77">
        <f t="shared" si="3"/>
        <v>3.6</v>
      </c>
      <c r="K36" s="77">
        <f t="shared" si="3"/>
        <v>4.1</v>
      </c>
      <c r="L36" s="77">
        <f t="shared" si="3"/>
        <v>4.300000000000001</v>
      </c>
      <c r="M36" s="77">
        <f t="shared" si="3"/>
        <v>4.4</v>
      </c>
      <c r="N36" s="77">
        <f t="shared" si="3"/>
        <v>4.1</v>
      </c>
      <c r="O36" s="77">
        <f t="shared" si="3"/>
        <v>4.1</v>
      </c>
      <c r="P36" s="77">
        <f t="shared" si="3"/>
        <v>4.1</v>
      </c>
      <c r="Q36" s="77">
        <f t="shared" si="3"/>
        <v>3.7</v>
      </c>
      <c r="R36" s="77">
        <f t="shared" si="3"/>
        <v>3.7</v>
      </c>
      <c r="S36" s="77">
        <f t="shared" si="3"/>
        <v>3.4000000000000004</v>
      </c>
      <c r="T36" s="77">
        <f t="shared" si="3"/>
        <v>3.8000000000000003</v>
      </c>
      <c r="U36" s="77">
        <f t="shared" si="3"/>
        <v>3.8000000000000003</v>
      </c>
      <c r="V36" s="77">
        <f t="shared" si="3"/>
        <v>3.9</v>
      </c>
      <c r="W36" s="77">
        <f t="shared" si="3"/>
        <v>3.8000000000000003</v>
      </c>
      <c r="X36" s="77">
        <f t="shared" si="3"/>
        <v>3.9</v>
      </c>
      <c r="Y36" s="77">
        <f t="shared" si="3"/>
        <v>4.1</v>
      </c>
      <c r="Z36" s="77">
        <f t="shared" si="3"/>
        <v>4.1</v>
      </c>
      <c r="AA36" s="77">
        <f t="shared" si="3"/>
        <v>3.5</v>
      </c>
      <c r="AB36" s="77">
        <f t="shared" si="3"/>
        <v>4.5</v>
      </c>
      <c r="AC36" s="77">
        <f t="shared" si="3"/>
        <v>3.9</v>
      </c>
      <c r="AD36" s="77">
        <f t="shared" si="3"/>
        <v>4.5</v>
      </c>
      <c r="AE36" s="77">
        <f t="shared" si="3"/>
        <v>4.2</v>
      </c>
      <c r="AF36" s="77">
        <f t="shared" si="3"/>
        <v>4</v>
      </c>
      <c r="AG36" s="40">
        <f>AVERAGE(B36:AF36)</f>
        <v>3.9483870967741943</v>
      </c>
    </row>
    <row r="37" spans="1:33" ht="23.25">
      <c r="A37" s="16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40" t="s">
        <v>29</v>
      </c>
    </row>
    <row r="38" spans="1:33" ht="23.25">
      <c r="A38" s="14" t="s">
        <v>4</v>
      </c>
      <c r="B38" s="114">
        <v>0.513068</v>
      </c>
      <c r="C38" s="77">
        <v>0.516545875</v>
      </c>
      <c r="D38" s="77">
        <v>0.5649139375</v>
      </c>
      <c r="E38" s="77">
        <v>0.475378625</v>
      </c>
      <c r="F38" s="77">
        <v>0.366151</v>
      </c>
      <c r="G38" s="77">
        <v>0.0894480078125</v>
      </c>
      <c r="H38" s="77">
        <v>0.8698199375</v>
      </c>
      <c r="I38" s="77">
        <v>0.5405544375</v>
      </c>
      <c r="J38" s="77">
        <v>0.47860359375</v>
      </c>
      <c r="K38" s="77">
        <v>0.413598875</v>
      </c>
      <c r="L38" s="77">
        <v>0.3153975</v>
      </c>
      <c r="M38" s="77">
        <v>0.502645</v>
      </c>
      <c r="N38" s="77">
        <v>0.50092040625</v>
      </c>
      <c r="O38" s="77">
        <v>0.580391125</v>
      </c>
      <c r="P38" s="77">
        <v>0.44848534375</v>
      </c>
      <c r="Q38" s="77">
        <v>0.47860353125</v>
      </c>
      <c r="R38" s="77">
        <v>0.4411570625</v>
      </c>
      <c r="S38" s="77">
        <v>0.56011025</v>
      </c>
      <c r="T38" s="77">
        <v>0.36314325</v>
      </c>
      <c r="U38" s="77">
        <v>0.48249453125</v>
      </c>
      <c r="V38" s="77">
        <v>0.5038565625</v>
      </c>
      <c r="W38" s="77">
        <v>0.451810875</v>
      </c>
      <c r="X38" s="77">
        <v>0.576281875</v>
      </c>
      <c r="Y38" s="77">
        <v>0.45105540625</v>
      </c>
      <c r="Z38" s="77">
        <v>0.40879834375</v>
      </c>
      <c r="AA38" s="77">
        <v>0.42143940625</v>
      </c>
      <c r="AB38" s="77">
        <v>0.5000635625</v>
      </c>
      <c r="AC38" s="77">
        <v>0.44410265625</v>
      </c>
      <c r="AD38" s="77">
        <v>0.6171493125</v>
      </c>
      <c r="AE38" s="77">
        <v>0.559147875</v>
      </c>
      <c r="AF38" s="77">
        <v>0.44809903125</v>
      </c>
      <c r="AG38" s="40">
        <f>AVERAGE(B38:AF38)</f>
        <v>0.4801043611391128</v>
      </c>
    </row>
    <row r="39" spans="1:33" ht="23.25">
      <c r="A39" s="14" t="s">
        <v>16</v>
      </c>
      <c r="B39" s="77">
        <f>SUM(B38,B36,B29,B16,B9)</f>
        <v>62.703068</v>
      </c>
      <c r="C39" s="77">
        <f aca="true" t="shared" si="4" ref="C39:AF39">SUM(C38,C36,C29,C16,C9)</f>
        <v>57.929545874999995</v>
      </c>
      <c r="D39" s="77">
        <f t="shared" si="4"/>
        <v>60.6359139375</v>
      </c>
      <c r="E39" s="77">
        <f t="shared" si="4"/>
        <v>59.72887862499999</v>
      </c>
      <c r="F39" s="77">
        <f t="shared" si="4"/>
        <v>59.214150999999994</v>
      </c>
      <c r="G39" s="77">
        <f t="shared" si="4"/>
        <v>58.933748007812504</v>
      </c>
      <c r="H39" s="77">
        <f t="shared" si="4"/>
        <v>62.183819937500004</v>
      </c>
      <c r="I39" s="77">
        <f t="shared" si="4"/>
        <v>64.6765544375</v>
      </c>
      <c r="J39" s="77">
        <f t="shared" si="4"/>
        <v>60.66260359375</v>
      </c>
      <c r="K39" s="77">
        <f t="shared" si="4"/>
        <v>62.923598874999996</v>
      </c>
      <c r="L39" s="77">
        <f t="shared" si="4"/>
        <v>57.458397500000004</v>
      </c>
      <c r="M39" s="77">
        <f t="shared" si="4"/>
        <v>58.631645</v>
      </c>
      <c r="N39" s="77">
        <f t="shared" si="4"/>
        <v>58.540920406249995</v>
      </c>
      <c r="O39" s="77">
        <f t="shared" si="4"/>
        <v>58.425391125000004</v>
      </c>
      <c r="P39" s="77">
        <f t="shared" si="4"/>
        <v>59.87348534375</v>
      </c>
      <c r="Q39" s="77">
        <f t="shared" si="4"/>
        <v>58.91160353125</v>
      </c>
      <c r="R39" s="77">
        <f t="shared" si="4"/>
        <v>58.7981570625</v>
      </c>
      <c r="S39" s="77">
        <f t="shared" si="4"/>
        <v>54.41411025</v>
      </c>
      <c r="T39" s="77">
        <f t="shared" si="4"/>
        <v>55.471143250000004</v>
      </c>
      <c r="U39" s="77">
        <f t="shared" si="4"/>
        <v>56.35649453125</v>
      </c>
      <c r="V39" s="77">
        <f t="shared" si="4"/>
        <v>55.7903565625</v>
      </c>
      <c r="W39" s="77">
        <f t="shared" si="4"/>
        <v>56.999310875</v>
      </c>
      <c r="X39" s="77">
        <f t="shared" si="4"/>
        <v>58.68528187500001</v>
      </c>
      <c r="Y39" s="77">
        <f t="shared" si="4"/>
        <v>59.54295540625</v>
      </c>
      <c r="Z39" s="77">
        <f t="shared" si="4"/>
        <v>57.63279834375</v>
      </c>
      <c r="AA39" s="77">
        <f t="shared" si="4"/>
        <v>58.83093940625</v>
      </c>
      <c r="AB39" s="77">
        <f t="shared" si="4"/>
        <v>61.2850635625</v>
      </c>
      <c r="AC39" s="77">
        <f t="shared" si="4"/>
        <v>59.17260265624999</v>
      </c>
      <c r="AD39" s="77">
        <f t="shared" si="4"/>
        <v>57.2691493125</v>
      </c>
      <c r="AE39" s="77">
        <f t="shared" si="4"/>
        <v>60.83864787500001</v>
      </c>
      <c r="AF39" s="77">
        <f t="shared" si="4"/>
        <v>60.57534903125</v>
      </c>
      <c r="AG39" s="40">
        <f>AVERAGE(B39:AF39)</f>
        <v>59.13211887726816</v>
      </c>
    </row>
    <row r="40" spans="1:33" ht="23.25">
      <c r="A40" s="14" t="s">
        <v>17</v>
      </c>
      <c r="B40" s="114">
        <f aca="true" t="shared" si="5" ref="B40:AF40">-SUM(B14+B15+B27+B28+B34+B35)</f>
        <v>0</v>
      </c>
      <c r="C40" s="114">
        <f t="shared" si="5"/>
        <v>0</v>
      </c>
      <c r="D40" s="114">
        <f t="shared" si="5"/>
        <v>0</v>
      </c>
      <c r="E40" s="114">
        <f t="shared" si="5"/>
        <v>0</v>
      </c>
      <c r="F40" s="114">
        <f t="shared" si="5"/>
        <v>0</v>
      </c>
      <c r="G40" s="114">
        <f t="shared" si="5"/>
        <v>0</v>
      </c>
      <c r="H40" s="114">
        <f t="shared" si="5"/>
        <v>0</v>
      </c>
      <c r="I40" s="114">
        <f t="shared" si="5"/>
        <v>0</v>
      </c>
      <c r="J40" s="114">
        <f t="shared" si="5"/>
        <v>0</v>
      </c>
      <c r="K40" s="114">
        <f t="shared" si="5"/>
        <v>0</v>
      </c>
      <c r="L40" s="114">
        <f t="shared" si="5"/>
        <v>0</v>
      </c>
      <c r="M40" s="114">
        <f t="shared" si="5"/>
        <v>0</v>
      </c>
      <c r="N40" s="114">
        <f t="shared" si="5"/>
        <v>0</v>
      </c>
      <c r="O40" s="114">
        <f t="shared" si="5"/>
        <v>0</v>
      </c>
      <c r="P40" s="114">
        <f t="shared" si="5"/>
        <v>0</v>
      </c>
      <c r="Q40" s="114">
        <f t="shared" si="5"/>
        <v>0</v>
      </c>
      <c r="R40" s="114">
        <f t="shared" si="5"/>
        <v>0</v>
      </c>
      <c r="S40" s="114">
        <f t="shared" si="5"/>
        <v>0</v>
      </c>
      <c r="T40" s="114">
        <f t="shared" si="5"/>
        <v>0</v>
      </c>
      <c r="U40" s="114">
        <f t="shared" si="5"/>
        <v>0</v>
      </c>
      <c r="V40" s="114">
        <f t="shared" si="5"/>
        <v>0</v>
      </c>
      <c r="W40" s="114">
        <f t="shared" si="5"/>
        <v>0</v>
      </c>
      <c r="X40" s="114">
        <f t="shared" si="5"/>
        <v>0</v>
      </c>
      <c r="Y40" s="114">
        <f t="shared" si="5"/>
        <v>0</v>
      </c>
      <c r="Z40" s="114">
        <f t="shared" si="5"/>
        <v>0</v>
      </c>
      <c r="AA40" s="114">
        <f t="shared" si="5"/>
        <v>0</v>
      </c>
      <c r="AB40" s="114">
        <f t="shared" si="5"/>
        <v>0</v>
      </c>
      <c r="AC40" s="114">
        <f t="shared" si="5"/>
        <v>0</v>
      </c>
      <c r="AD40" s="114">
        <f t="shared" si="5"/>
        <v>0</v>
      </c>
      <c r="AE40" s="114">
        <f t="shared" si="5"/>
        <v>0</v>
      </c>
      <c r="AF40" s="114">
        <f t="shared" si="5"/>
        <v>0</v>
      </c>
      <c r="AG40" s="45"/>
    </row>
    <row r="41" spans="1:33" ht="23.25">
      <c r="A41" s="16" t="s">
        <v>22</v>
      </c>
      <c r="B41" s="77">
        <f aca="true" t="shared" si="6" ref="B41:AF41">B39-B40</f>
        <v>62.703068</v>
      </c>
      <c r="C41" s="77">
        <f t="shared" si="6"/>
        <v>57.929545874999995</v>
      </c>
      <c r="D41" s="77">
        <f t="shared" si="6"/>
        <v>60.6359139375</v>
      </c>
      <c r="E41" s="77">
        <f t="shared" si="6"/>
        <v>59.72887862499999</v>
      </c>
      <c r="F41" s="77">
        <f t="shared" si="6"/>
        <v>59.214150999999994</v>
      </c>
      <c r="G41" s="77">
        <f t="shared" si="6"/>
        <v>58.933748007812504</v>
      </c>
      <c r="H41" s="77">
        <f t="shared" si="6"/>
        <v>62.183819937500004</v>
      </c>
      <c r="I41" s="77">
        <f t="shared" si="6"/>
        <v>64.6765544375</v>
      </c>
      <c r="J41" s="77">
        <f t="shared" si="6"/>
        <v>60.66260359375</v>
      </c>
      <c r="K41" s="77">
        <f t="shared" si="6"/>
        <v>62.923598874999996</v>
      </c>
      <c r="L41" s="77">
        <f t="shared" si="6"/>
        <v>57.458397500000004</v>
      </c>
      <c r="M41" s="77">
        <f t="shared" si="6"/>
        <v>58.631645</v>
      </c>
      <c r="N41" s="77">
        <f t="shared" si="6"/>
        <v>58.540920406249995</v>
      </c>
      <c r="O41" s="77">
        <f t="shared" si="6"/>
        <v>58.425391125000004</v>
      </c>
      <c r="P41" s="77">
        <f t="shared" si="6"/>
        <v>59.87348534375</v>
      </c>
      <c r="Q41" s="77">
        <f t="shared" si="6"/>
        <v>58.91160353125</v>
      </c>
      <c r="R41" s="77">
        <f t="shared" si="6"/>
        <v>58.7981570625</v>
      </c>
      <c r="S41" s="77">
        <f t="shared" si="6"/>
        <v>54.41411025</v>
      </c>
      <c r="T41" s="77">
        <f t="shared" si="6"/>
        <v>55.471143250000004</v>
      </c>
      <c r="U41" s="77">
        <f t="shared" si="6"/>
        <v>56.35649453125</v>
      </c>
      <c r="V41" s="77">
        <f t="shared" si="6"/>
        <v>55.7903565625</v>
      </c>
      <c r="W41" s="77">
        <f t="shared" si="6"/>
        <v>56.999310875</v>
      </c>
      <c r="X41" s="77">
        <f t="shared" si="6"/>
        <v>58.68528187500001</v>
      </c>
      <c r="Y41" s="77">
        <f t="shared" si="6"/>
        <v>59.54295540625</v>
      </c>
      <c r="Z41" s="77">
        <f t="shared" si="6"/>
        <v>57.63279834375</v>
      </c>
      <c r="AA41" s="77">
        <f t="shared" si="6"/>
        <v>58.83093940625</v>
      </c>
      <c r="AB41" s="77">
        <f t="shared" si="6"/>
        <v>61.2850635625</v>
      </c>
      <c r="AC41" s="77">
        <f t="shared" si="6"/>
        <v>59.17260265624999</v>
      </c>
      <c r="AD41" s="77">
        <f t="shared" si="6"/>
        <v>57.2691493125</v>
      </c>
      <c r="AE41" s="77">
        <f t="shared" si="6"/>
        <v>60.83864787500001</v>
      </c>
      <c r="AF41" s="77">
        <f t="shared" si="6"/>
        <v>60.57534903125</v>
      </c>
      <c r="AG41" s="40">
        <f>AVERAGE(B41:AF41)</f>
        <v>59.13211887726816</v>
      </c>
    </row>
    <row r="42" spans="1:16" ht="23.25">
      <c r="A42" s="16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</row>
    <row r="43" spans="1:33" ht="23.25">
      <c r="A43" s="14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47"/>
    </row>
  </sheetData>
  <sheetProtection/>
  <printOptions/>
  <pageMargins left="0.54" right="0.18" top="0.55" bottom="0.52" header="0.5" footer="0.5"/>
  <pageSetup horizontalDpi="300" verticalDpi="300" orientation="landscape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="55" zoomScaleNormal="55" zoomScalePageLayoutView="0" workbookViewId="0" topLeftCell="A1">
      <pane xSplit="1" ySplit="5" topLeftCell="R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F38" sqref="AF38"/>
    </sheetView>
  </sheetViews>
  <sheetFormatPr defaultColWidth="8.88671875" defaultRowHeight="15"/>
  <cols>
    <col min="1" max="1" width="32.21484375" style="19" customWidth="1"/>
    <col min="2" max="2" width="10.10546875" style="19" bestFit="1" customWidth="1"/>
    <col min="3" max="18" width="9.21484375" style="19" bestFit="1" customWidth="1"/>
    <col min="19" max="31" width="8.88671875" style="19" customWidth="1"/>
    <col min="32" max="32" width="10.3359375" style="44" bestFit="1" customWidth="1"/>
    <col min="33" max="16384" width="8.88671875" style="19" customWidth="1"/>
  </cols>
  <sheetData>
    <row r="1" spans="1:32" ht="23.25">
      <c r="A1" s="140" t="s">
        <v>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</row>
    <row r="2" spans="1:32" ht="23.25">
      <c r="A2" s="140">
        <v>41153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2"/>
    </row>
    <row r="3" spans="1:32" ht="23.25">
      <c r="A3" s="143" t="s">
        <v>21</v>
      </c>
      <c r="Z3" s="144"/>
      <c r="AA3" s="143"/>
      <c r="AB3" s="144"/>
      <c r="AC3" s="144"/>
      <c r="AD3" s="144"/>
      <c r="AE3" s="144"/>
      <c r="AF3" s="145"/>
    </row>
    <row r="4" spans="1:35" ht="23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3.25">
      <c r="A5" s="14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31" t="s">
        <v>33</v>
      </c>
    </row>
    <row r="6" spans="1:32" ht="23.25">
      <c r="A6" s="16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3.25">
      <c r="A7" s="14" t="s">
        <v>1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0</v>
      </c>
      <c r="AF7" s="45"/>
    </row>
    <row r="8" spans="1:32" ht="23.25">
      <c r="A8" s="14" t="s">
        <v>2</v>
      </c>
      <c r="B8" s="45">
        <v>17.03125</v>
      </c>
      <c r="C8" s="45">
        <v>15.783999999999997</v>
      </c>
      <c r="D8" s="45">
        <v>16.5515</v>
      </c>
      <c r="E8" s="45">
        <v>16.477000000000004</v>
      </c>
      <c r="F8" s="45">
        <v>16.558</v>
      </c>
      <c r="G8" s="45">
        <v>16.8535</v>
      </c>
      <c r="H8" s="114">
        <v>17.1455</v>
      </c>
      <c r="I8" s="114">
        <v>15.822000000000001</v>
      </c>
      <c r="J8" s="114">
        <v>15.050500000000001</v>
      </c>
      <c r="K8" s="114">
        <v>15.525500000000001</v>
      </c>
      <c r="L8" s="114">
        <v>15.562000000000001</v>
      </c>
      <c r="M8" s="114">
        <v>16.674500000000002</v>
      </c>
      <c r="N8" s="114">
        <v>16.9595</v>
      </c>
      <c r="O8" s="114">
        <v>16.857999999999997</v>
      </c>
      <c r="P8" s="114">
        <v>16.144</v>
      </c>
      <c r="Q8" s="114">
        <v>16.1725</v>
      </c>
      <c r="R8" s="114">
        <v>16.258499999999998</v>
      </c>
      <c r="S8" s="114">
        <v>15.709</v>
      </c>
      <c r="T8" s="114">
        <v>16.194000000000003</v>
      </c>
      <c r="U8" s="114">
        <v>15.243</v>
      </c>
      <c r="V8" s="114">
        <v>16.118000000000002</v>
      </c>
      <c r="W8" s="114">
        <v>16.69</v>
      </c>
      <c r="X8" s="114">
        <v>15.148500000000002</v>
      </c>
      <c r="Y8" s="114">
        <v>16.078500000000002</v>
      </c>
      <c r="Z8" s="114">
        <v>16.014</v>
      </c>
      <c r="AA8" s="114">
        <v>16.156</v>
      </c>
      <c r="AB8" s="114">
        <v>16.353</v>
      </c>
      <c r="AC8" s="114">
        <v>15.366999999999999</v>
      </c>
      <c r="AD8" s="114">
        <v>14.183000000000003</v>
      </c>
      <c r="AE8" s="114">
        <v>14.391</v>
      </c>
      <c r="AF8" s="45"/>
    </row>
    <row r="9" spans="1:32" ht="23.25">
      <c r="A9" s="14"/>
      <c r="B9" s="83">
        <f aca="true" t="shared" si="0" ref="B9:AE9">SUM(B7:B8)</f>
        <v>17.03125</v>
      </c>
      <c r="C9" s="83">
        <f t="shared" si="0"/>
        <v>15.783999999999997</v>
      </c>
      <c r="D9" s="83">
        <f t="shared" si="0"/>
        <v>16.5515</v>
      </c>
      <c r="E9" s="83">
        <f t="shared" si="0"/>
        <v>16.477000000000004</v>
      </c>
      <c r="F9" s="83">
        <f t="shared" si="0"/>
        <v>16.558</v>
      </c>
      <c r="G9" s="83">
        <f t="shared" si="0"/>
        <v>16.8535</v>
      </c>
      <c r="H9" s="83">
        <f t="shared" si="0"/>
        <v>17.1455</v>
      </c>
      <c r="I9" s="83">
        <f t="shared" si="0"/>
        <v>15.822000000000001</v>
      </c>
      <c r="J9" s="83">
        <f t="shared" si="0"/>
        <v>15.050500000000001</v>
      </c>
      <c r="K9" s="83">
        <f t="shared" si="0"/>
        <v>15.525500000000001</v>
      </c>
      <c r="L9" s="83">
        <f t="shared" si="0"/>
        <v>15.562000000000001</v>
      </c>
      <c r="M9" s="83">
        <f t="shared" si="0"/>
        <v>16.674500000000002</v>
      </c>
      <c r="N9" s="83">
        <f t="shared" si="0"/>
        <v>16.9595</v>
      </c>
      <c r="O9" s="83">
        <f t="shared" si="0"/>
        <v>16.857999999999997</v>
      </c>
      <c r="P9" s="83">
        <f t="shared" si="0"/>
        <v>16.144</v>
      </c>
      <c r="Q9" s="83">
        <f t="shared" si="0"/>
        <v>16.1725</v>
      </c>
      <c r="R9" s="83">
        <f t="shared" si="0"/>
        <v>16.258499999999998</v>
      </c>
      <c r="S9" s="83">
        <f t="shared" si="0"/>
        <v>15.709</v>
      </c>
      <c r="T9" s="83">
        <f t="shared" si="0"/>
        <v>16.194000000000003</v>
      </c>
      <c r="U9" s="83">
        <f t="shared" si="0"/>
        <v>15.243</v>
      </c>
      <c r="V9" s="83">
        <f t="shared" si="0"/>
        <v>16.118000000000002</v>
      </c>
      <c r="W9" s="83">
        <f t="shared" si="0"/>
        <v>16.69</v>
      </c>
      <c r="X9" s="83">
        <f t="shared" si="0"/>
        <v>15.148500000000002</v>
      </c>
      <c r="Y9" s="83">
        <f t="shared" si="0"/>
        <v>16.078500000000002</v>
      </c>
      <c r="Z9" s="83">
        <f t="shared" si="0"/>
        <v>16.014</v>
      </c>
      <c r="AA9" s="83">
        <f t="shared" si="0"/>
        <v>16.156</v>
      </c>
      <c r="AB9" s="83">
        <f t="shared" si="0"/>
        <v>16.353</v>
      </c>
      <c r="AC9" s="83">
        <f t="shared" si="0"/>
        <v>15.366999999999999</v>
      </c>
      <c r="AD9" s="83">
        <f t="shared" si="0"/>
        <v>14.183000000000003</v>
      </c>
      <c r="AE9" s="83">
        <f t="shared" si="0"/>
        <v>14.391</v>
      </c>
      <c r="AF9" s="35">
        <f>AVERAGE(B9:AE9)</f>
        <v>16.035758333333334</v>
      </c>
    </row>
    <row r="10" spans="1:32" ht="23.25">
      <c r="A10" s="16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45"/>
    </row>
    <row r="11" spans="1:32" ht="23.25">
      <c r="A11" s="14" t="s">
        <v>19</v>
      </c>
      <c r="B11" s="147">
        <v>15.649</v>
      </c>
      <c r="C11" s="148">
        <v>15.864</v>
      </c>
      <c r="D11" s="148">
        <v>15.194</v>
      </c>
      <c r="E11" s="148">
        <v>14.539</v>
      </c>
      <c r="F11" s="148">
        <v>15.494</v>
      </c>
      <c r="G11" s="148">
        <v>15.494</v>
      </c>
      <c r="H11" s="148">
        <v>15.494</v>
      </c>
      <c r="I11" s="148">
        <v>15.494</v>
      </c>
      <c r="J11" s="148">
        <v>15.494</v>
      </c>
      <c r="K11" s="113">
        <v>13.991</v>
      </c>
      <c r="L11" s="113">
        <v>13.161</v>
      </c>
      <c r="M11" s="113">
        <v>12.576</v>
      </c>
      <c r="N11" s="170">
        <v>13.22</v>
      </c>
      <c r="O11" s="113">
        <v>14.16</v>
      </c>
      <c r="P11" s="113">
        <v>14.22</v>
      </c>
      <c r="Q11" s="113">
        <v>14.15</v>
      </c>
      <c r="R11" s="113">
        <v>14.46</v>
      </c>
      <c r="S11" s="113">
        <v>13.65</v>
      </c>
      <c r="T11" s="113">
        <v>12.24</v>
      </c>
      <c r="U11" s="113">
        <f>15.818363-1.034966</f>
        <v>14.783396999999999</v>
      </c>
      <c r="V11" s="113">
        <v>13.885053</v>
      </c>
      <c r="W11" s="113">
        <v>12.043664</v>
      </c>
      <c r="X11" s="113">
        <v>12.130569</v>
      </c>
      <c r="Y11" s="113">
        <v>13.450551</v>
      </c>
      <c r="Z11" s="113">
        <v>12.981983</v>
      </c>
      <c r="AA11" s="113">
        <v>12.89853</v>
      </c>
      <c r="AB11" s="113">
        <v>13.946207</v>
      </c>
      <c r="AC11" s="113">
        <v>14.717457</v>
      </c>
      <c r="AD11" s="113">
        <v>13.697485</v>
      </c>
      <c r="AE11" s="113">
        <v>13.822276</v>
      </c>
      <c r="AF11" s="45"/>
    </row>
    <row r="12" spans="1:32" ht="23.25">
      <c r="A12" s="18" t="s">
        <v>28</v>
      </c>
      <c r="B12" s="113">
        <v>-0.358</v>
      </c>
      <c r="C12" s="107">
        <v>-0.37</v>
      </c>
      <c r="D12" s="107">
        <v>-0.383</v>
      </c>
      <c r="E12" s="107">
        <v>-0.385</v>
      </c>
      <c r="F12" s="107">
        <v>-0.399</v>
      </c>
      <c r="G12" s="107">
        <v>-0.399</v>
      </c>
      <c r="H12" s="107">
        <v>-0.399</v>
      </c>
      <c r="I12" s="107">
        <v>-0.399</v>
      </c>
      <c r="J12" s="107">
        <v>-0.399</v>
      </c>
      <c r="K12" s="113">
        <v>-0.326</v>
      </c>
      <c r="L12" s="113">
        <v>-0.289</v>
      </c>
      <c r="M12" s="113">
        <v>-0.299</v>
      </c>
      <c r="N12" s="170">
        <v>0.95</v>
      </c>
      <c r="O12" s="113">
        <v>1.06</v>
      </c>
      <c r="P12" s="113">
        <v>1.04</v>
      </c>
      <c r="Q12" s="113">
        <v>1.04</v>
      </c>
      <c r="R12" s="113">
        <v>1.03</v>
      </c>
      <c r="S12" s="113">
        <v>1.03</v>
      </c>
      <c r="T12" s="113">
        <v>1.04</v>
      </c>
      <c r="U12" s="113">
        <v>1.034966</v>
      </c>
      <c r="V12" s="113">
        <v>1.029105</v>
      </c>
      <c r="W12" s="113">
        <v>0.764355</v>
      </c>
      <c r="X12" s="113">
        <v>1.050972</v>
      </c>
      <c r="Y12" s="113">
        <v>1.062423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45"/>
    </row>
    <row r="13" spans="1:32" ht="23.25">
      <c r="A13" s="14" t="s">
        <v>5</v>
      </c>
      <c r="B13" s="113">
        <v>3.236</v>
      </c>
      <c r="C13" s="107">
        <v>3.308</v>
      </c>
      <c r="D13" s="107">
        <v>3.349</v>
      </c>
      <c r="E13" s="107">
        <v>3.209</v>
      </c>
      <c r="F13" s="107">
        <v>3.373</v>
      </c>
      <c r="G13" s="107">
        <v>3.373</v>
      </c>
      <c r="H13" s="107">
        <v>3.373</v>
      </c>
      <c r="I13" s="107">
        <v>3.373</v>
      </c>
      <c r="J13" s="107">
        <v>3.373</v>
      </c>
      <c r="K13" s="113">
        <v>3.201</v>
      </c>
      <c r="L13" s="113">
        <v>3.35</v>
      </c>
      <c r="M13" s="113">
        <v>3.215</v>
      </c>
      <c r="N13" s="113">
        <v>3.24</v>
      </c>
      <c r="O13" s="113">
        <v>3.22</v>
      </c>
      <c r="P13" s="113">
        <v>3.2</v>
      </c>
      <c r="Q13" s="113">
        <v>3.27</v>
      </c>
      <c r="R13" s="113">
        <v>3.28</v>
      </c>
      <c r="S13" s="113">
        <v>3.2</v>
      </c>
      <c r="T13" s="113">
        <v>3.28</v>
      </c>
      <c r="U13" s="113">
        <v>3.345031</v>
      </c>
      <c r="V13" s="113">
        <v>3.338976</v>
      </c>
      <c r="W13" s="113">
        <v>3.142553</v>
      </c>
      <c r="X13" s="113">
        <v>3.20795</v>
      </c>
      <c r="Y13" s="113">
        <v>3.416006</v>
      </c>
      <c r="Z13" s="113">
        <v>3.406759</v>
      </c>
      <c r="AA13" s="113">
        <v>3.23232</v>
      </c>
      <c r="AB13" s="113">
        <v>3.323902</v>
      </c>
      <c r="AC13" s="113">
        <v>3.280208</v>
      </c>
      <c r="AD13" s="113">
        <v>3.303724</v>
      </c>
      <c r="AE13" s="113">
        <v>3.291856</v>
      </c>
      <c r="AF13" s="45"/>
    </row>
    <row r="14" spans="1:32" ht="23.25">
      <c r="A14" s="14" t="s">
        <v>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45"/>
    </row>
    <row r="15" spans="1:32" ht="23.25">
      <c r="A15" s="14" t="s">
        <v>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45"/>
    </row>
    <row r="16" spans="1:32" ht="23.25">
      <c r="A16" s="14"/>
      <c r="B16" s="83">
        <f aca="true" t="shared" si="1" ref="B16:AE16">SUM(B11:B15)</f>
        <v>18.526999999999997</v>
      </c>
      <c r="C16" s="83">
        <f t="shared" si="1"/>
        <v>18.802</v>
      </c>
      <c r="D16" s="83">
        <f t="shared" si="1"/>
        <v>18.16</v>
      </c>
      <c r="E16" s="83">
        <f t="shared" si="1"/>
        <v>17.363</v>
      </c>
      <c r="F16" s="83">
        <f t="shared" si="1"/>
        <v>18.468</v>
      </c>
      <c r="G16" s="83">
        <f t="shared" si="1"/>
        <v>18.468</v>
      </c>
      <c r="H16" s="83">
        <f t="shared" si="1"/>
        <v>18.468</v>
      </c>
      <c r="I16" s="83">
        <f t="shared" si="1"/>
        <v>18.468</v>
      </c>
      <c r="J16" s="83">
        <f t="shared" si="1"/>
        <v>18.468</v>
      </c>
      <c r="K16" s="83">
        <f t="shared" si="1"/>
        <v>16.866</v>
      </c>
      <c r="L16" s="83">
        <f t="shared" si="1"/>
        <v>16.222</v>
      </c>
      <c r="M16" s="83">
        <f t="shared" si="1"/>
        <v>15.492</v>
      </c>
      <c r="N16" s="83">
        <f t="shared" si="1"/>
        <v>17.41</v>
      </c>
      <c r="O16" s="83">
        <f t="shared" si="1"/>
        <v>18.44</v>
      </c>
      <c r="P16" s="83">
        <f t="shared" si="1"/>
        <v>18.46</v>
      </c>
      <c r="Q16" s="83">
        <f t="shared" si="1"/>
        <v>18.46</v>
      </c>
      <c r="R16" s="83">
        <f t="shared" si="1"/>
        <v>18.77</v>
      </c>
      <c r="S16" s="83">
        <f t="shared" si="1"/>
        <v>17.88</v>
      </c>
      <c r="T16" s="83">
        <f t="shared" si="1"/>
        <v>16.560000000000002</v>
      </c>
      <c r="U16" s="83">
        <f t="shared" si="1"/>
        <v>19.163394</v>
      </c>
      <c r="V16" s="83">
        <f t="shared" si="1"/>
        <v>18.253134</v>
      </c>
      <c r="W16" s="83">
        <f t="shared" si="1"/>
        <v>15.950572</v>
      </c>
      <c r="X16" s="83">
        <f t="shared" si="1"/>
        <v>16.389491</v>
      </c>
      <c r="Y16" s="83">
        <f t="shared" si="1"/>
        <v>17.92898</v>
      </c>
      <c r="Z16" s="83">
        <f t="shared" si="1"/>
        <v>16.388742</v>
      </c>
      <c r="AA16" s="83">
        <f t="shared" si="1"/>
        <v>16.13085</v>
      </c>
      <c r="AB16" s="83">
        <f t="shared" si="1"/>
        <v>17.270108999999998</v>
      </c>
      <c r="AC16" s="83">
        <f t="shared" si="1"/>
        <v>17.997664999999998</v>
      </c>
      <c r="AD16" s="83">
        <f t="shared" si="1"/>
        <v>17.001209</v>
      </c>
      <c r="AE16" s="83">
        <f t="shared" si="1"/>
        <v>17.114132</v>
      </c>
      <c r="AF16" s="35">
        <f>AVERAGE(B16:AE16)</f>
        <v>17.644675933333335</v>
      </c>
    </row>
    <row r="17" spans="1:32" ht="23.25">
      <c r="A17" s="16" t="s">
        <v>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45"/>
    </row>
    <row r="18" spans="1:32" ht="23.25">
      <c r="A18" s="14" t="s">
        <v>9</v>
      </c>
      <c r="B18" s="45">
        <v>16.25</v>
      </c>
      <c r="C18" s="45">
        <v>17.91</v>
      </c>
      <c r="D18" s="45">
        <v>16.69</v>
      </c>
      <c r="E18" s="45">
        <v>15.63</v>
      </c>
      <c r="F18" s="45">
        <v>14.83</v>
      </c>
      <c r="G18" s="117">
        <v>16.32</v>
      </c>
      <c r="H18" s="114">
        <v>16.4</v>
      </c>
      <c r="I18" s="114">
        <v>16.87</v>
      </c>
      <c r="J18" s="114">
        <v>16.09</v>
      </c>
      <c r="K18" s="114">
        <v>17.47</v>
      </c>
      <c r="L18" s="114">
        <v>17.05</v>
      </c>
      <c r="M18" s="114">
        <v>17.34</v>
      </c>
      <c r="N18" s="114">
        <v>16.04</v>
      </c>
      <c r="O18" s="114">
        <v>16.5</v>
      </c>
      <c r="P18" s="114">
        <v>15.1</v>
      </c>
      <c r="Q18" s="114">
        <v>15.29</v>
      </c>
      <c r="R18" s="114">
        <v>15.51</v>
      </c>
      <c r="S18" s="114">
        <v>15.54</v>
      </c>
      <c r="T18" s="114">
        <v>16.92</v>
      </c>
      <c r="U18" s="114">
        <v>16.37</v>
      </c>
      <c r="V18" s="114">
        <v>15.2</v>
      </c>
      <c r="W18" s="114">
        <v>16.37</v>
      </c>
      <c r="X18" s="114">
        <v>15.67</v>
      </c>
      <c r="Y18" s="114">
        <v>15.43</v>
      </c>
      <c r="Z18" s="114">
        <v>15.6</v>
      </c>
      <c r="AA18" s="114">
        <v>14.2</v>
      </c>
      <c r="AB18" s="114">
        <v>14.9</v>
      </c>
      <c r="AC18" s="114">
        <v>17.2</v>
      </c>
      <c r="AD18" s="114">
        <v>16.1</v>
      </c>
      <c r="AE18" s="114">
        <v>16.6</v>
      </c>
      <c r="AF18" s="45"/>
    </row>
    <row r="19" spans="1:32" ht="23.25">
      <c r="A19" s="18" t="s">
        <v>28</v>
      </c>
      <c r="B19" s="168">
        <v>1</v>
      </c>
      <c r="C19" s="168">
        <v>1</v>
      </c>
      <c r="D19" s="168">
        <v>0.77</v>
      </c>
      <c r="E19" s="168">
        <v>1</v>
      </c>
      <c r="F19" s="168">
        <v>0.77</v>
      </c>
      <c r="G19" s="107">
        <v>1</v>
      </c>
      <c r="H19" s="107">
        <v>1</v>
      </c>
      <c r="I19" s="107">
        <v>1</v>
      </c>
      <c r="J19" s="107">
        <v>1</v>
      </c>
      <c r="K19" s="113">
        <v>0.66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45"/>
    </row>
    <row r="20" spans="1:32" ht="23.25">
      <c r="A20" s="14" t="s">
        <v>10</v>
      </c>
      <c r="B20" s="45"/>
      <c r="C20" s="45"/>
      <c r="D20" s="45"/>
      <c r="E20" s="45"/>
      <c r="F20" s="45"/>
      <c r="G20" s="117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45"/>
    </row>
    <row r="21" spans="1:32" ht="23.25">
      <c r="A21" s="14" t="s">
        <v>25</v>
      </c>
      <c r="B21" s="167">
        <v>48</v>
      </c>
      <c r="C21" s="167">
        <v>50</v>
      </c>
      <c r="D21" s="167">
        <v>20</v>
      </c>
      <c r="E21" s="167">
        <v>27</v>
      </c>
      <c r="F21" s="167">
        <v>37</v>
      </c>
      <c r="G21" s="169">
        <v>41</v>
      </c>
      <c r="H21" s="132">
        <v>37</v>
      </c>
      <c r="I21" s="132">
        <v>45</v>
      </c>
      <c r="J21" s="132">
        <v>43</v>
      </c>
      <c r="K21" s="132">
        <v>55</v>
      </c>
      <c r="L21" s="132">
        <v>49</v>
      </c>
      <c r="M21" s="132">
        <v>44</v>
      </c>
      <c r="N21" s="132">
        <v>50</v>
      </c>
      <c r="O21" s="132">
        <v>46</v>
      </c>
      <c r="P21" s="132">
        <v>60</v>
      </c>
      <c r="Q21" s="132">
        <v>60</v>
      </c>
      <c r="R21" s="132">
        <v>53</v>
      </c>
      <c r="S21" s="132">
        <v>49</v>
      </c>
      <c r="T21" s="132">
        <v>42</v>
      </c>
      <c r="U21" s="132">
        <v>44</v>
      </c>
      <c r="V21" s="132">
        <v>43</v>
      </c>
      <c r="W21" s="132">
        <v>42</v>
      </c>
      <c r="X21" s="132">
        <v>40</v>
      </c>
      <c r="Y21" s="132">
        <v>38</v>
      </c>
      <c r="Z21" s="132">
        <v>46</v>
      </c>
      <c r="AA21" s="132">
        <v>53</v>
      </c>
      <c r="AB21" s="132">
        <v>52</v>
      </c>
      <c r="AC21" s="132">
        <v>49</v>
      </c>
      <c r="AD21" s="132">
        <v>49</v>
      </c>
      <c r="AE21" s="132">
        <v>50</v>
      </c>
      <c r="AF21" s="45"/>
    </row>
    <row r="22" spans="1:32" ht="23.25">
      <c r="A22" s="14" t="s">
        <v>24</v>
      </c>
      <c r="B22" s="167">
        <v>487</v>
      </c>
      <c r="C22" s="167">
        <v>772</v>
      </c>
      <c r="D22" s="167">
        <v>389</v>
      </c>
      <c r="E22" s="167">
        <v>57</v>
      </c>
      <c r="F22" s="167">
        <v>25</v>
      </c>
      <c r="G22" s="169">
        <v>8</v>
      </c>
      <c r="H22" s="132">
        <v>30</v>
      </c>
      <c r="I22" s="132">
        <v>41</v>
      </c>
      <c r="J22" s="132">
        <v>12</v>
      </c>
      <c r="K22" s="132">
        <v>56</v>
      </c>
      <c r="L22" s="132">
        <v>65</v>
      </c>
      <c r="M22" s="132">
        <v>72</v>
      </c>
      <c r="N22" s="132">
        <v>93</v>
      </c>
      <c r="O22" s="132">
        <v>169</v>
      </c>
      <c r="P22" s="132">
        <v>160</v>
      </c>
      <c r="Q22" s="132">
        <v>383</v>
      </c>
      <c r="R22" s="132">
        <v>490</v>
      </c>
      <c r="S22" s="132">
        <v>792</v>
      </c>
      <c r="T22" s="132">
        <v>336</v>
      </c>
      <c r="U22" s="132">
        <v>417</v>
      </c>
      <c r="V22" s="132">
        <v>378</v>
      </c>
      <c r="W22" s="132">
        <v>310</v>
      </c>
      <c r="X22" s="132">
        <v>144</v>
      </c>
      <c r="Y22" s="132">
        <v>151</v>
      </c>
      <c r="Z22" s="132">
        <v>161</v>
      </c>
      <c r="AA22" s="132">
        <v>140</v>
      </c>
      <c r="AB22" s="132">
        <v>121</v>
      </c>
      <c r="AC22" s="132">
        <v>126</v>
      </c>
      <c r="AD22" s="132">
        <v>115</v>
      </c>
      <c r="AE22" s="132">
        <v>118</v>
      </c>
      <c r="AF22" s="45"/>
    </row>
    <row r="23" spans="1:32" ht="23.25">
      <c r="A23" s="14" t="s">
        <v>26</v>
      </c>
      <c r="B23" s="167">
        <v>305</v>
      </c>
      <c r="C23" s="167">
        <v>325</v>
      </c>
      <c r="D23" s="167">
        <v>220</v>
      </c>
      <c r="E23" s="167">
        <v>70</v>
      </c>
      <c r="F23" s="167">
        <v>64</v>
      </c>
      <c r="G23" s="169">
        <v>27</v>
      </c>
      <c r="H23" s="132">
        <v>67</v>
      </c>
      <c r="I23" s="132">
        <v>60</v>
      </c>
      <c r="J23" s="132">
        <v>52</v>
      </c>
      <c r="K23" s="132">
        <v>54</v>
      </c>
      <c r="L23" s="132">
        <v>65</v>
      </c>
      <c r="M23" s="132">
        <v>64</v>
      </c>
      <c r="N23" s="132">
        <v>77</v>
      </c>
      <c r="O23" s="132">
        <v>77</v>
      </c>
      <c r="P23" s="132">
        <v>94</v>
      </c>
      <c r="Q23" s="132">
        <v>124</v>
      </c>
      <c r="R23" s="132">
        <v>158</v>
      </c>
      <c r="S23" s="132">
        <v>120</v>
      </c>
      <c r="T23" s="132">
        <v>132</v>
      </c>
      <c r="U23" s="132">
        <v>200</v>
      </c>
      <c r="V23" s="132">
        <v>203</v>
      </c>
      <c r="W23" s="132">
        <v>187</v>
      </c>
      <c r="X23" s="132">
        <v>134</v>
      </c>
      <c r="Y23" s="132">
        <v>110</v>
      </c>
      <c r="Z23" s="132">
        <v>117</v>
      </c>
      <c r="AA23" s="132">
        <v>120</v>
      </c>
      <c r="AB23" s="132">
        <v>140</v>
      </c>
      <c r="AC23" s="132">
        <v>131</v>
      </c>
      <c r="AD23" s="132">
        <v>142</v>
      </c>
      <c r="AE23" s="132">
        <v>135</v>
      </c>
      <c r="AF23" s="45"/>
    </row>
    <row r="24" spans="1:32" ht="23.25">
      <c r="A24" s="14" t="s">
        <v>27</v>
      </c>
      <c r="B24" s="167">
        <v>55</v>
      </c>
      <c r="C24" s="167">
        <v>46</v>
      </c>
      <c r="D24" s="167">
        <v>18</v>
      </c>
      <c r="E24" s="167">
        <v>35</v>
      </c>
      <c r="F24" s="167">
        <v>36</v>
      </c>
      <c r="G24" s="169">
        <v>53</v>
      </c>
      <c r="H24" s="132">
        <v>57</v>
      </c>
      <c r="I24" s="132">
        <v>43</v>
      </c>
      <c r="J24" s="132">
        <v>41</v>
      </c>
      <c r="K24" s="132">
        <v>50</v>
      </c>
      <c r="L24" s="132">
        <v>55</v>
      </c>
      <c r="M24" s="132">
        <v>46</v>
      </c>
      <c r="N24" s="132">
        <v>51</v>
      </c>
      <c r="O24" s="132">
        <v>50</v>
      </c>
      <c r="P24" s="132">
        <v>52</v>
      </c>
      <c r="Q24" s="132">
        <v>55</v>
      </c>
      <c r="R24" s="132">
        <v>56</v>
      </c>
      <c r="S24" s="132">
        <v>55</v>
      </c>
      <c r="T24" s="132">
        <v>42</v>
      </c>
      <c r="U24" s="132">
        <v>48</v>
      </c>
      <c r="V24" s="132">
        <v>57</v>
      </c>
      <c r="W24" s="132">
        <v>62</v>
      </c>
      <c r="X24" s="132">
        <v>41</v>
      </c>
      <c r="Y24" s="132">
        <v>50</v>
      </c>
      <c r="Z24" s="132">
        <v>84</v>
      </c>
      <c r="AA24" s="132">
        <v>50</v>
      </c>
      <c r="AB24" s="132">
        <v>55</v>
      </c>
      <c r="AC24" s="132">
        <v>50</v>
      </c>
      <c r="AD24" s="132">
        <v>55</v>
      </c>
      <c r="AE24" s="132">
        <v>52</v>
      </c>
      <c r="AF24" s="45"/>
    </row>
    <row r="25" spans="1:32" ht="23.25">
      <c r="A25" s="14" t="s">
        <v>18</v>
      </c>
      <c r="B25" s="167"/>
      <c r="C25" s="167"/>
      <c r="D25" s="167"/>
      <c r="E25" s="167"/>
      <c r="F25" s="167"/>
      <c r="G25" s="169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14"/>
      <c r="X25" s="114"/>
      <c r="Y25" s="114"/>
      <c r="Z25" s="114"/>
      <c r="AA25" s="114"/>
      <c r="AB25" s="114"/>
      <c r="AC25" s="114"/>
      <c r="AD25" s="114"/>
      <c r="AE25" s="114"/>
      <c r="AF25" s="45"/>
    </row>
    <row r="26" spans="1:32" ht="23.25">
      <c r="A26" s="14" t="s">
        <v>5</v>
      </c>
      <c r="B26" s="168">
        <v>0.43</v>
      </c>
      <c r="C26" s="168">
        <v>0.43</v>
      </c>
      <c r="D26" s="168">
        <v>0.43</v>
      </c>
      <c r="E26" s="168">
        <v>0.43</v>
      </c>
      <c r="F26" s="168">
        <v>0.43</v>
      </c>
      <c r="G26" s="168">
        <v>0.43</v>
      </c>
      <c r="H26" s="168">
        <v>0.43</v>
      </c>
      <c r="I26" s="168">
        <v>0.43</v>
      </c>
      <c r="J26" s="168">
        <v>0.43</v>
      </c>
      <c r="K26" s="168">
        <v>0.43</v>
      </c>
      <c r="L26" s="168">
        <v>0.43</v>
      </c>
      <c r="M26" s="168">
        <v>0.43</v>
      </c>
      <c r="N26" s="168">
        <v>0.43</v>
      </c>
      <c r="O26" s="168">
        <v>0.43</v>
      </c>
      <c r="P26" s="168">
        <v>0.43</v>
      </c>
      <c r="Q26" s="168">
        <v>0.5</v>
      </c>
      <c r="R26" s="168">
        <v>0.5</v>
      </c>
      <c r="S26" s="168">
        <v>0.5</v>
      </c>
      <c r="T26" s="168">
        <v>0.5</v>
      </c>
      <c r="U26" s="168">
        <v>0.5</v>
      </c>
      <c r="V26" s="168">
        <v>0.5</v>
      </c>
      <c r="W26" s="168">
        <v>0.5</v>
      </c>
      <c r="X26" s="168">
        <v>0.5</v>
      </c>
      <c r="Y26" s="168">
        <v>0.4</v>
      </c>
      <c r="Z26" s="168">
        <v>0.4</v>
      </c>
      <c r="AA26" s="168">
        <v>0.4</v>
      </c>
      <c r="AB26" s="168">
        <v>0.4</v>
      </c>
      <c r="AC26" s="168">
        <v>0.4</v>
      </c>
      <c r="AD26" s="168">
        <v>0.4</v>
      </c>
      <c r="AE26" s="168">
        <v>0.4</v>
      </c>
      <c r="AF26" s="45"/>
    </row>
    <row r="27" spans="1:32" ht="23.25">
      <c r="A27" s="14" t="s">
        <v>11</v>
      </c>
      <c r="B27" s="45"/>
      <c r="C27" s="45"/>
      <c r="D27" s="45"/>
      <c r="E27" s="45"/>
      <c r="F27" s="45"/>
      <c r="G27" s="117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45"/>
    </row>
    <row r="28" spans="1:32" ht="23.25">
      <c r="A28" s="14" t="s">
        <v>7</v>
      </c>
      <c r="B28" s="45"/>
      <c r="C28" s="45"/>
      <c r="D28" s="45"/>
      <c r="E28" s="45"/>
      <c r="F28" s="45"/>
      <c r="G28" s="117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45"/>
    </row>
    <row r="29" spans="1:32" ht="23.25">
      <c r="A29" s="14"/>
      <c r="B29" s="83">
        <f>SUM(B18+B19+B20+B25+B26+B27+B28)</f>
        <v>17.68</v>
      </c>
      <c r="C29" s="83">
        <f aca="true" t="shared" si="2" ref="C29:AE29">SUM(C18+C19+C20+C25+C26+C27+C28)</f>
        <v>19.34</v>
      </c>
      <c r="D29" s="83">
        <f t="shared" si="2"/>
        <v>17.89</v>
      </c>
      <c r="E29" s="83">
        <f t="shared" si="2"/>
        <v>17.060000000000002</v>
      </c>
      <c r="F29" s="83">
        <f t="shared" si="2"/>
        <v>16.03</v>
      </c>
      <c r="G29" s="83">
        <f t="shared" si="2"/>
        <v>17.75</v>
      </c>
      <c r="H29" s="83">
        <f t="shared" si="2"/>
        <v>17.83</v>
      </c>
      <c r="I29" s="83">
        <f t="shared" si="2"/>
        <v>18.3</v>
      </c>
      <c r="J29" s="83">
        <f t="shared" si="2"/>
        <v>17.52</v>
      </c>
      <c r="K29" s="83">
        <f t="shared" si="2"/>
        <v>18.56</v>
      </c>
      <c r="L29" s="83">
        <f t="shared" si="2"/>
        <v>17.48</v>
      </c>
      <c r="M29" s="83">
        <f t="shared" si="2"/>
        <v>17.77</v>
      </c>
      <c r="N29" s="83">
        <f t="shared" si="2"/>
        <v>16.47</v>
      </c>
      <c r="O29" s="83">
        <f t="shared" si="2"/>
        <v>16.93</v>
      </c>
      <c r="P29" s="83">
        <f t="shared" si="2"/>
        <v>15.53</v>
      </c>
      <c r="Q29" s="83">
        <f t="shared" si="2"/>
        <v>15.79</v>
      </c>
      <c r="R29" s="83">
        <f t="shared" si="2"/>
        <v>16.009999999999998</v>
      </c>
      <c r="S29" s="83">
        <f t="shared" si="2"/>
        <v>16.04</v>
      </c>
      <c r="T29" s="83">
        <f t="shared" si="2"/>
        <v>17.42</v>
      </c>
      <c r="U29" s="83">
        <f t="shared" si="2"/>
        <v>16.87</v>
      </c>
      <c r="V29" s="83">
        <f t="shared" si="2"/>
        <v>15.7</v>
      </c>
      <c r="W29" s="83">
        <f t="shared" si="2"/>
        <v>16.87</v>
      </c>
      <c r="X29" s="83">
        <f t="shared" si="2"/>
        <v>16.17</v>
      </c>
      <c r="Y29" s="83">
        <f t="shared" si="2"/>
        <v>15.83</v>
      </c>
      <c r="Z29" s="83">
        <f t="shared" si="2"/>
        <v>16</v>
      </c>
      <c r="AA29" s="83">
        <f t="shared" si="2"/>
        <v>14.6</v>
      </c>
      <c r="AB29" s="83">
        <f t="shared" si="2"/>
        <v>15.3</v>
      </c>
      <c r="AC29" s="83">
        <f t="shared" si="2"/>
        <v>17.599999999999998</v>
      </c>
      <c r="AD29" s="83">
        <f t="shared" si="2"/>
        <v>16.5</v>
      </c>
      <c r="AE29" s="83">
        <f t="shared" si="2"/>
        <v>17</v>
      </c>
      <c r="AF29" s="35">
        <f>AVERAGE(B29:AE29)</f>
        <v>16.861333333333338</v>
      </c>
    </row>
    <row r="30" spans="1:32" ht="23.25">
      <c r="A30" s="16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45"/>
    </row>
    <row r="31" spans="1:32" ht="23.25">
      <c r="A31" s="14" t="s">
        <v>13</v>
      </c>
      <c r="B31" s="164">
        <v>0</v>
      </c>
      <c r="C31" s="164">
        <v>0</v>
      </c>
      <c r="D31" s="164">
        <v>0</v>
      </c>
      <c r="E31" s="164">
        <v>2.6</v>
      </c>
      <c r="F31" s="164">
        <v>3.2</v>
      </c>
      <c r="G31" s="164">
        <v>2.2</v>
      </c>
      <c r="H31" s="164">
        <v>2.4</v>
      </c>
      <c r="I31" s="164">
        <v>2.7</v>
      </c>
      <c r="J31" s="164">
        <v>2.5</v>
      </c>
      <c r="K31" s="164">
        <v>2.8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2.5</v>
      </c>
      <c r="U31" s="164">
        <v>2.5</v>
      </c>
      <c r="V31" s="164">
        <v>2.3</v>
      </c>
      <c r="W31" s="164">
        <v>2.5</v>
      </c>
      <c r="X31" s="164">
        <v>2.6</v>
      </c>
      <c r="Y31" s="114">
        <v>2.7</v>
      </c>
      <c r="Z31" s="114">
        <v>2.6</v>
      </c>
      <c r="AA31" s="114">
        <v>2.2</v>
      </c>
      <c r="AB31" s="114">
        <v>2.7</v>
      </c>
      <c r="AC31" s="114">
        <v>2.4</v>
      </c>
      <c r="AD31" s="114">
        <v>2.7</v>
      </c>
      <c r="AE31" s="114">
        <v>2.1</v>
      </c>
      <c r="AF31" s="45"/>
    </row>
    <row r="32" spans="1:32" ht="23.25">
      <c r="A32" s="14" t="s">
        <v>31</v>
      </c>
      <c r="B32" s="164">
        <v>2.7</v>
      </c>
      <c r="C32" s="164">
        <v>2.8</v>
      </c>
      <c r="D32" s="164">
        <v>2.1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45">
        <v>0</v>
      </c>
      <c r="L32" s="164">
        <v>2.2</v>
      </c>
      <c r="M32" s="164">
        <v>2</v>
      </c>
      <c r="N32" s="164">
        <v>2.5</v>
      </c>
      <c r="O32" s="164">
        <v>2.2</v>
      </c>
      <c r="P32" s="164">
        <v>2.7</v>
      </c>
      <c r="Q32" s="164">
        <v>2.3</v>
      </c>
      <c r="R32" s="164">
        <v>2.7</v>
      </c>
      <c r="S32" s="45">
        <v>2.7</v>
      </c>
      <c r="T32" s="164">
        <v>0</v>
      </c>
      <c r="U32" s="164">
        <v>0</v>
      </c>
      <c r="V32" s="164">
        <v>0</v>
      </c>
      <c r="W32" s="164">
        <v>0</v>
      </c>
      <c r="X32" s="16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  <c r="AE32" s="114">
        <v>0</v>
      </c>
      <c r="AF32" s="45"/>
    </row>
    <row r="33" spans="1:32" ht="23.25">
      <c r="A33" s="14" t="s">
        <v>4</v>
      </c>
      <c r="B33" s="164">
        <v>1.6</v>
      </c>
      <c r="C33" s="164">
        <v>1.6</v>
      </c>
      <c r="D33" s="164">
        <v>1.6</v>
      </c>
      <c r="E33" s="164">
        <v>1.6</v>
      </c>
      <c r="F33" s="164">
        <v>1.6</v>
      </c>
      <c r="G33" s="164">
        <v>1.6</v>
      </c>
      <c r="H33" s="164">
        <v>1.6</v>
      </c>
      <c r="I33" s="164">
        <v>1.6</v>
      </c>
      <c r="J33" s="164">
        <v>1.6</v>
      </c>
      <c r="K33" s="164">
        <v>1.6</v>
      </c>
      <c r="L33" s="164">
        <v>1.6</v>
      </c>
      <c r="M33" s="164">
        <v>1.6</v>
      </c>
      <c r="N33" s="164">
        <v>1.6</v>
      </c>
      <c r="O33" s="164">
        <v>1.6</v>
      </c>
      <c r="P33" s="164">
        <v>1.6</v>
      </c>
      <c r="Q33" s="164">
        <v>1.6</v>
      </c>
      <c r="R33" s="164">
        <v>1.6</v>
      </c>
      <c r="S33" s="164">
        <v>1.6</v>
      </c>
      <c r="T33" s="164">
        <v>1.6</v>
      </c>
      <c r="U33" s="164">
        <v>1.6</v>
      </c>
      <c r="V33" s="164">
        <v>1.6</v>
      </c>
      <c r="W33" s="164">
        <v>1.6</v>
      </c>
      <c r="X33" s="164">
        <v>1.6</v>
      </c>
      <c r="Y33" s="114">
        <v>1.6</v>
      </c>
      <c r="Z33" s="114">
        <v>1.6</v>
      </c>
      <c r="AA33" s="114">
        <v>1.6</v>
      </c>
      <c r="AB33" s="114">
        <v>1.6</v>
      </c>
      <c r="AC33" s="114">
        <v>1.6</v>
      </c>
      <c r="AD33" s="114">
        <v>1.6</v>
      </c>
      <c r="AE33" s="114">
        <v>1.6</v>
      </c>
      <c r="AF33" s="45"/>
    </row>
    <row r="34" spans="1:32" ht="23.25">
      <c r="A34" s="14" t="s">
        <v>14</v>
      </c>
      <c r="B34" s="164">
        <v>0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45"/>
    </row>
    <row r="35" spans="1:32" ht="23.25">
      <c r="A35" s="14" t="s">
        <v>11</v>
      </c>
      <c r="B35" s="164">
        <v>0</v>
      </c>
      <c r="C35" s="164">
        <v>0</v>
      </c>
      <c r="D35" s="164">
        <v>0</v>
      </c>
      <c r="E35" s="164">
        <v>0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4">
        <v>0</v>
      </c>
      <c r="V35" s="164">
        <v>0</v>
      </c>
      <c r="W35" s="164">
        <v>0</v>
      </c>
      <c r="X35" s="16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45"/>
    </row>
    <row r="36" spans="1:32" ht="23.25">
      <c r="A36" s="16"/>
      <c r="B36" s="83">
        <f>SUM(B31:B35)</f>
        <v>4.300000000000001</v>
      </c>
      <c r="C36" s="83">
        <f aca="true" t="shared" si="3" ref="C36:AE36">SUM(C31:C35)</f>
        <v>4.4</v>
      </c>
      <c r="D36" s="83">
        <f>SUM(D31:D35)</f>
        <v>3.7</v>
      </c>
      <c r="E36" s="83">
        <f>SUM(E31:E35)</f>
        <v>4.2</v>
      </c>
      <c r="F36" s="83">
        <f>SUM(F31:F35)</f>
        <v>4.800000000000001</v>
      </c>
      <c r="G36" s="83">
        <f t="shared" si="3"/>
        <v>3.8000000000000003</v>
      </c>
      <c r="H36" s="83">
        <f t="shared" si="3"/>
        <v>4</v>
      </c>
      <c r="I36" s="83">
        <f t="shared" si="3"/>
        <v>4.300000000000001</v>
      </c>
      <c r="J36" s="83">
        <f t="shared" si="3"/>
        <v>4.1</v>
      </c>
      <c r="K36" s="83">
        <f t="shared" si="3"/>
        <v>4.4</v>
      </c>
      <c r="L36" s="83">
        <f t="shared" si="3"/>
        <v>3.8000000000000003</v>
      </c>
      <c r="M36" s="83">
        <f t="shared" si="3"/>
        <v>3.6</v>
      </c>
      <c r="N36" s="83">
        <f t="shared" si="3"/>
        <v>4.1</v>
      </c>
      <c r="O36" s="83">
        <f t="shared" si="3"/>
        <v>3.8000000000000003</v>
      </c>
      <c r="P36" s="83">
        <f t="shared" si="3"/>
        <v>4.300000000000001</v>
      </c>
      <c r="Q36" s="83">
        <f t="shared" si="3"/>
        <v>3.9</v>
      </c>
      <c r="R36" s="83">
        <f t="shared" si="3"/>
        <v>4.300000000000001</v>
      </c>
      <c r="S36" s="83">
        <f t="shared" si="3"/>
        <v>4.300000000000001</v>
      </c>
      <c r="T36" s="83">
        <f t="shared" si="3"/>
        <v>4.1</v>
      </c>
      <c r="U36" s="83">
        <f t="shared" si="3"/>
        <v>4.1</v>
      </c>
      <c r="V36" s="83">
        <f t="shared" si="3"/>
        <v>3.9</v>
      </c>
      <c r="W36" s="83">
        <f t="shared" si="3"/>
        <v>4.1</v>
      </c>
      <c r="X36" s="83">
        <f t="shared" si="3"/>
        <v>4.2</v>
      </c>
      <c r="Y36" s="83">
        <f t="shared" si="3"/>
        <v>4.300000000000001</v>
      </c>
      <c r="Z36" s="83">
        <f t="shared" si="3"/>
        <v>4.2</v>
      </c>
      <c r="AA36" s="83">
        <f t="shared" si="3"/>
        <v>3.8000000000000003</v>
      </c>
      <c r="AB36" s="83">
        <f t="shared" si="3"/>
        <v>4.300000000000001</v>
      </c>
      <c r="AC36" s="83">
        <f t="shared" si="3"/>
        <v>4</v>
      </c>
      <c r="AD36" s="83">
        <f t="shared" si="3"/>
        <v>4.300000000000001</v>
      </c>
      <c r="AE36" s="83">
        <f t="shared" si="3"/>
        <v>3.7</v>
      </c>
      <c r="AF36" s="35">
        <f>AVERAGE(B36:AE36)</f>
        <v>4.103333333333333</v>
      </c>
    </row>
    <row r="37" spans="1:32" ht="23.25">
      <c r="A37" s="16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40" t="s">
        <v>29</v>
      </c>
    </row>
    <row r="38" spans="1:32" ht="23.25">
      <c r="A38" s="14" t="s">
        <v>4</v>
      </c>
      <c r="B38" s="83">
        <v>0.35073653125</v>
      </c>
      <c r="C38" s="83">
        <v>0.306651375</v>
      </c>
      <c r="D38" s="83">
        <v>0.3536258125</v>
      </c>
      <c r="E38" s="83">
        <v>0.4919516875</v>
      </c>
      <c r="F38" s="83">
        <v>0.49348221875</v>
      </c>
      <c r="G38" s="83">
        <v>0.43926121875</v>
      </c>
      <c r="H38" s="83">
        <v>0.4631241875</v>
      </c>
      <c r="I38" s="83">
        <v>0.3581339375</v>
      </c>
      <c r="J38" s="83">
        <v>0.36693365625</v>
      </c>
      <c r="K38" s="83">
        <v>0.59638</v>
      </c>
      <c r="L38" s="83">
        <v>0.5090086875</v>
      </c>
      <c r="M38" s="83">
        <v>0.4476419375</v>
      </c>
      <c r="N38" s="83">
        <v>0.52145759375</v>
      </c>
      <c r="O38" s="83">
        <v>0.5162613125</v>
      </c>
      <c r="P38" s="83">
        <v>0.37246628125</v>
      </c>
      <c r="Q38" s="83">
        <v>0.37211765625</v>
      </c>
      <c r="R38" s="83">
        <v>0.4964544375</v>
      </c>
      <c r="S38" s="83">
        <v>0.46220209375</v>
      </c>
      <c r="T38" s="83">
        <v>0.44886053125</v>
      </c>
      <c r="U38" s="83">
        <v>0.5279591875</v>
      </c>
      <c r="V38" s="83">
        <v>0.5680056875</v>
      </c>
      <c r="W38" s="83">
        <v>0.3569618125</v>
      </c>
      <c r="X38" s="83">
        <v>0.35632721875</v>
      </c>
      <c r="Y38" s="83">
        <v>0.45058540625</v>
      </c>
      <c r="Z38" s="83">
        <v>0.49554478125</v>
      </c>
      <c r="AA38" s="83">
        <v>0.4634651875</v>
      </c>
      <c r="AB38" s="83">
        <v>0.4824223125</v>
      </c>
      <c r="AC38" s="83">
        <v>0.4580900625</v>
      </c>
      <c r="AD38" s="83">
        <v>0.36825890625</v>
      </c>
      <c r="AE38" s="83">
        <v>0.35947865999999995</v>
      </c>
      <c r="AF38" s="35">
        <f>AVERAGE(B38:AE38)</f>
        <v>0.44179501262500004</v>
      </c>
    </row>
    <row r="39" spans="1:32" ht="23.25">
      <c r="A39" s="14" t="s">
        <v>16</v>
      </c>
      <c r="B39" s="77">
        <f aca="true" t="shared" si="4" ref="B39:AE39">SUM(B38,B36,B29,B16,B9)</f>
        <v>57.88898653125</v>
      </c>
      <c r="C39" s="77">
        <f t="shared" si="4"/>
        <v>58.632651375</v>
      </c>
      <c r="D39" s="77">
        <f t="shared" si="4"/>
        <v>56.6551258125</v>
      </c>
      <c r="E39" s="77">
        <f t="shared" si="4"/>
        <v>55.59195168750001</v>
      </c>
      <c r="F39" s="77">
        <f t="shared" si="4"/>
        <v>56.349482218750005</v>
      </c>
      <c r="G39" s="77">
        <f t="shared" si="4"/>
        <v>57.31076121875</v>
      </c>
      <c r="H39" s="77">
        <f t="shared" si="4"/>
        <v>57.9066241875</v>
      </c>
      <c r="I39" s="77">
        <f t="shared" si="4"/>
        <v>57.2481339375</v>
      </c>
      <c r="J39" s="77">
        <f t="shared" si="4"/>
        <v>55.50543365625</v>
      </c>
      <c r="K39" s="77">
        <f t="shared" si="4"/>
        <v>55.94788</v>
      </c>
      <c r="L39" s="77">
        <f t="shared" si="4"/>
        <v>53.57300868750001</v>
      </c>
      <c r="M39" s="77">
        <f t="shared" si="4"/>
        <v>53.984141937500006</v>
      </c>
      <c r="N39" s="77">
        <f t="shared" si="4"/>
        <v>55.46095759375</v>
      </c>
      <c r="O39" s="77">
        <f t="shared" si="4"/>
        <v>56.5442613125</v>
      </c>
      <c r="P39" s="77">
        <f t="shared" si="4"/>
        <v>54.80646628125</v>
      </c>
      <c r="Q39" s="77">
        <f t="shared" si="4"/>
        <v>54.69461765625</v>
      </c>
      <c r="R39" s="77">
        <f t="shared" si="4"/>
        <v>55.834954437499995</v>
      </c>
      <c r="S39" s="77">
        <f t="shared" si="4"/>
        <v>54.391202093749996</v>
      </c>
      <c r="T39" s="77">
        <f t="shared" si="4"/>
        <v>54.72286053125001</v>
      </c>
      <c r="U39" s="77">
        <f t="shared" si="4"/>
        <v>55.9043531875</v>
      </c>
      <c r="V39" s="77">
        <f t="shared" si="4"/>
        <v>54.539139687500004</v>
      </c>
      <c r="W39" s="77">
        <f t="shared" si="4"/>
        <v>53.96753381250001</v>
      </c>
      <c r="X39" s="77">
        <f t="shared" si="4"/>
        <v>52.264318218750006</v>
      </c>
      <c r="Y39" s="77">
        <f t="shared" si="4"/>
        <v>54.58806540625001</v>
      </c>
      <c r="Z39" s="77">
        <f t="shared" si="4"/>
        <v>53.098286781249996</v>
      </c>
      <c r="AA39" s="77">
        <f t="shared" si="4"/>
        <v>51.1503151875</v>
      </c>
      <c r="AB39" s="77">
        <f t="shared" si="4"/>
        <v>53.7055313125</v>
      </c>
      <c r="AC39" s="77">
        <f t="shared" si="4"/>
        <v>55.422755062499995</v>
      </c>
      <c r="AD39" s="77">
        <f t="shared" si="4"/>
        <v>52.35246790625001</v>
      </c>
      <c r="AE39" s="77">
        <f t="shared" si="4"/>
        <v>52.56461066</v>
      </c>
      <c r="AF39" s="40">
        <f>AVERAGE(B39:AE39)</f>
        <v>55.08689594595833</v>
      </c>
    </row>
    <row r="40" spans="1:32" ht="23.25">
      <c r="A40" s="14" t="s">
        <v>17</v>
      </c>
      <c r="B40" s="114">
        <f aca="true" t="shared" si="5" ref="B40:AE40">-SUM(B14+B15+B27+B28+B34+B35)</f>
        <v>0</v>
      </c>
      <c r="C40" s="114">
        <f t="shared" si="5"/>
        <v>0</v>
      </c>
      <c r="D40" s="114">
        <f t="shared" si="5"/>
        <v>0</v>
      </c>
      <c r="E40" s="114">
        <f t="shared" si="5"/>
        <v>0</v>
      </c>
      <c r="F40" s="114">
        <f t="shared" si="5"/>
        <v>0</v>
      </c>
      <c r="G40" s="114">
        <f t="shared" si="5"/>
        <v>0</v>
      </c>
      <c r="H40" s="114">
        <f t="shared" si="5"/>
        <v>0</v>
      </c>
      <c r="I40" s="114">
        <f t="shared" si="5"/>
        <v>0</v>
      </c>
      <c r="J40" s="114">
        <f t="shared" si="5"/>
        <v>0</v>
      </c>
      <c r="K40" s="114">
        <f t="shared" si="5"/>
        <v>0</v>
      </c>
      <c r="L40" s="114">
        <f t="shared" si="5"/>
        <v>0</v>
      </c>
      <c r="M40" s="114">
        <f t="shared" si="5"/>
        <v>0</v>
      </c>
      <c r="N40" s="114">
        <f t="shared" si="5"/>
        <v>0</v>
      </c>
      <c r="O40" s="114">
        <f t="shared" si="5"/>
        <v>0</v>
      </c>
      <c r="P40" s="114">
        <f t="shared" si="5"/>
        <v>0</v>
      </c>
      <c r="Q40" s="114">
        <f t="shared" si="5"/>
        <v>0</v>
      </c>
      <c r="R40" s="114">
        <f t="shared" si="5"/>
        <v>0</v>
      </c>
      <c r="S40" s="114">
        <f t="shared" si="5"/>
        <v>0</v>
      </c>
      <c r="T40" s="114">
        <f t="shared" si="5"/>
        <v>0</v>
      </c>
      <c r="U40" s="114">
        <f t="shared" si="5"/>
        <v>0</v>
      </c>
      <c r="V40" s="114">
        <f t="shared" si="5"/>
        <v>0</v>
      </c>
      <c r="W40" s="114">
        <f t="shared" si="5"/>
        <v>0</v>
      </c>
      <c r="X40" s="114">
        <f t="shared" si="5"/>
        <v>0</v>
      </c>
      <c r="Y40" s="114">
        <f t="shared" si="5"/>
        <v>0</v>
      </c>
      <c r="Z40" s="114">
        <f t="shared" si="5"/>
        <v>0</v>
      </c>
      <c r="AA40" s="114">
        <f t="shared" si="5"/>
        <v>0</v>
      </c>
      <c r="AB40" s="114">
        <f t="shared" si="5"/>
        <v>0</v>
      </c>
      <c r="AC40" s="114">
        <f t="shared" si="5"/>
        <v>0</v>
      </c>
      <c r="AD40" s="114">
        <f t="shared" si="5"/>
        <v>0</v>
      </c>
      <c r="AE40" s="114">
        <f t="shared" si="5"/>
        <v>0</v>
      </c>
      <c r="AF40" s="45"/>
    </row>
    <row r="41" spans="1:32" ht="24" thickBot="1">
      <c r="A41" s="16" t="s">
        <v>22</v>
      </c>
      <c r="B41" s="78">
        <f aca="true" t="shared" si="6" ref="B41:AE41">B39-B40</f>
        <v>57.88898653125</v>
      </c>
      <c r="C41" s="78">
        <f t="shared" si="6"/>
        <v>58.632651375</v>
      </c>
      <c r="D41" s="78">
        <f t="shared" si="6"/>
        <v>56.6551258125</v>
      </c>
      <c r="E41" s="78">
        <f t="shared" si="6"/>
        <v>55.59195168750001</v>
      </c>
      <c r="F41" s="78">
        <f t="shared" si="6"/>
        <v>56.349482218750005</v>
      </c>
      <c r="G41" s="78">
        <f t="shared" si="6"/>
        <v>57.31076121875</v>
      </c>
      <c r="H41" s="78">
        <f t="shared" si="6"/>
        <v>57.9066241875</v>
      </c>
      <c r="I41" s="78">
        <f t="shared" si="6"/>
        <v>57.2481339375</v>
      </c>
      <c r="J41" s="78">
        <f t="shared" si="6"/>
        <v>55.50543365625</v>
      </c>
      <c r="K41" s="78">
        <f t="shared" si="6"/>
        <v>55.94788</v>
      </c>
      <c r="L41" s="78">
        <f t="shared" si="6"/>
        <v>53.57300868750001</v>
      </c>
      <c r="M41" s="78">
        <f t="shared" si="6"/>
        <v>53.984141937500006</v>
      </c>
      <c r="N41" s="78">
        <f t="shared" si="6"/>
        <v>55.46095759375</v>
      </c>
      <c r="O41" s="78">
        <f t="shared" si="6"/>
        <v>56.5442613125</v>
      </c>
      <c r="P41" s="78">
        <f t="shared" si="6"/>
        <v>54.80646628125</v>
      </c>
      <c r="Q41" s="78">
        <f t="shared" si="6"/>
        <v>54.69461765625</v>
      </c>
      <c r="R41" s="78">
        <f t="shared" si="6"/>
        <v>55.834954437499995</v>
      </c>
      <c r="S41" s="78">
        <f t="shared" si="6"/>
        <v>54.391202093749996</v>
      </c>
      <c r="T41" s="78">
        <f t="shared" si="6"/>
        <v>54.72286053125001</v>
      </c>
      <c r="U41" s="78">
        <f t="shared" si="6"/>
        <v>55.9043531875</v>
      </c>
      <c r="V41" s="78">
        <f t="shared" si="6"/>
        <v>54.539139687500004</v>
      </c>
      <c r="W41" s="78">
        <f t="shared" si="6"/>
        <v>53.96753381250001</v>
      </c>
      <c r="X41" s="78">
        <f t="shared" si="6"/>
        <v>52.264318218750006</v>
      </c>
      <c r="Y41" s="78">
        <f t="shared" si="6"/>
        <v>54.58806540625001</v>
      </c>
      <c r="Z41" s="78">
        <f t="shared" si="6"/>
        <v>53.098286781249996</v>
      </c>
      <c r="AA41" s="78">
        <f t="shared" si="6"/>
        <v>51.1503151875</v>
      </c>
      <c r="AB41" s="78">
        <f t="shared" si="6"/>
        <v>53.7055313125</v>
      </c>
      <c r="AC41" s="78">
        <f t="shared" si="6"/>
        <v>55.422755062499995</v>
      </c>
      <c r="AD41" s="78">
        <f t="shared" si="6"/>
        <v>52.35246790625001</v>
      </c>
      <c r="AE41" s="78">
        <f t="shared" si="6"/>
        <v>52.56461066</v>
      </c>
      <c r="AF41" s="41">
        <f>AVERAGE(B41:AE41)</f>
        <v>55.08689594595833</v>
      </c>
    </row>
    <row r="42" spans="1:16" ht="23.25">
      <c r="A42" s="16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</row>
    <row r="43" spans="1:32" ht="23.25">
      <c r="A43" s="14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47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2012-11-13T16:20:42Z</cp:lastPrinted>
  <dcterms:created xsi:type="dcterms:W3CDTF">1999-06-29T22:26:58Z</dcterms:created>
  <dcterms:modified xsi:type="dcterms:W3CDTF">2012-11-30T16:29:15Z</dcterms:modified>
  <cp:category/>
  <cp:version/>
  <cp:contentType/>
  <cp:contentStatus/>
</cp:coreProperties>
</file>